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3\Agosto\"/>
    </mc:Choice>
  </mc:AlternateContent>
  <bookViews>
    <workbookView xWindow="0" yWindow="0" windowWidth="28800" windowHeight="11700"/>
  </bookViews>
  <sheets>
    <sheet name="P2 Presupuesto Aprobado-Ejec " sheetId="2" r:id="rId1"/>
  </sheets>
  <definedNames>
    <definedName name="_xlnm.Print_Area" localSheetId="0">'P2 Presupuesto Aprobado-Ejec '!$A$1:$L$90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1" i="2" l="1"/>
  <c r="L54" i="2"/>
  <c r="L33" i="2"/>
  <c r="L32" i="2"/>
  <c r="L30" i="2"/>
  <c r="L23" i="2"/>
  <c r="L22" i="2"/>
  <c r="L21" i="2"/>
  <c r="L20" i="2"/>
  <c r="K80" i="2"/>
  <c r="K77" i="2"/>
  <c r="K54" i="2"/>
  <c r="K28" i="2"/>
  <c r="K18" i="2"/>
  <c r="K12" i="2"/>
  <c r="K85" i="2" l="1"/>
  <c r="I80" i="2"/>
  <c r="H80" i="2"/>
  <c r="I77" i="2"/>
  <c r="G80" i="2"/>
  <c r="L80" i="2" s="1"/>
  <c r="H29" i="2" l="1"/>
  <c r="L29" i="2" s="1"/>
  <c r="H24" i="2"/>
  <c r="L24" i="2" s="1"/>
  <c r="H19" i="2"/>
  <c r="H14" i="2"/>
  <c r="H77" i="2"/>
  <c r="H26" i="2"/>
  <c r="L26" i="2" s="1"/>
  <c r="H25" i="2"/>
  <c r="L25" i="2" s="1"/>
  <c r="H13" i="2"/>
  <c r="H17" i="2"/>
  <c r="G17" i="2"/>
  <c r="G77" i="2"/>
  <c r="G37" i="2"/>
  <c r="L37" i="2" s="1"/>
  <c r="G35" i="2"/>
  <c r="L35" i="2" s="1"/>
  <c r="G31" i="2"/>
  <c r="L31" i="2" s="1"/>
  <c r="G55" i="2"/>
  <c r="G34" i="2"/>
  <c r="L34" i="2" s="1"/>
  <c r="G19" i="2"/>
  <c r="G14" i="2"/>
  <c r="G13" i="2"/>
  <c r="E77" i="2"/>
  <c r="G12" i="2" l="1"/>
  <c r="D13" i="2"/>
  <c r="L13" i="2" s="1"/>
  <c r="D77" i="2"/>
  <c r="D19" i="2" l="1"/>
  <c r="D17" i="2"/>
  <c r="L17" i="2" s="1"/>
  <c r="D14" i="2"/>
  <c r="D12" i="2" l="1"/>
  <c r="L14" i="2"/>
  <c r="D18" i="2"/>
  <c r="L19" i="2"/>
  <c r="B12" i="2"/>
  <c r="D85" i="2" l="1"/>
  <c r="G18" i="2"/>
  <c r="F12" i="2" l="1"/>
  <c r="E28" i="2" l="1"/>
  <c r="D28" i="2"/>
  <c r="D54" i="2" l="1"/>
  <c r="C54" i="2"/>
  <c r="C28" i="2"/>
  <c r="C18" i="2"/>
  <c r="C12" i="2"/>
  <c r="C85" i="2" s="1"/>
  <c r="J54" i="2"/>
  <c r="I54" i="2"/>
  <c r="H54" i="2"/>
  <c r="G54" i="2"/>
  <c r="F54" i="2"/>
  <c r="E54" i="2"/>
  <c r="B54" i="2"/>
  <c r="D11" i="2" l="1"/>
  <c r="C11" i="2"/>
  <c r="J28" i="2" l="1"/>
  <c r="J18" i="2"/>
  <c r="J12" i="2"/>
  <c r="J85" i="2" s="1"/>
  <c r="I28" i="2"/>
  <c r="H28" i="2"/>
  <c r="G28" i="2"/>
  <c r="G85" i="2" s="1"/>
  <c r="F28" i="2"/>
  <c r="I18" i="2"/>
  <c r="H18" i="2"/>
  <c r="F18" i="2"/>
  <c r="F85" i="2" s="1"/>
  <c r="E18" i="2"/>
  <c r="L18" i="2" s="1"/>
  <c r="I12" i="2"/>
  <c r="H12" i="2"/>
  <c r="E12" i="2"/>
  <c r="B28" i="2"/>
  <c r="B18" i="2"/>
  <c r="B85" i="2" s="1"/>
  <c r="I85" i="2" l="1"/>
  <c r="E85" i="2"/>
  <c r="L12" i="2"/>
  <c r="H85" i="2"/>
  <c r="L28" i="2"/>
  <c r="E11" i="2"/>
  <c r="B11" i="2"/>
  <c r="L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<sst xmlns="http://schemas.openxmlformats.org/spreadsheetml/2006/main" count="98" uniqueCount="98">
  <si>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</si>
  <si>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</si>
  <si>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</si>
  <si>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</si>
  <si>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</si>
  <si>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</si>
  <si>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</si>
  <si>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</si>
  <si>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</si>
  <si>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</si>
  <si>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</si>
  <si>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</si>
  <si>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</si>
  <si>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</si>
  <si>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</si>
  <si>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</si>
  <si>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</si>
  <si>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</si>
  <si>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</si>
  <si>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</si>
  <si>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</si>
  <si>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</si>
  <si>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</si>
  <si>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</si>
  <si>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</si>
  <si>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</si>
  <si>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</si>
  <si>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</si>
  <si>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</si>
  <si>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</si>
  <si>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</si>
  <si>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</si>
  <si>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</si>
  <si>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</si>
  <si>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</si>
  <si>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</si>
  <si>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</si>
  <si>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</si>
  <si>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</si>
  <si>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</si>
  <si>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</si>
  <si>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</si>
  <si>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</si>
  <si>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</si>
  <si>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</si>
  <si>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</si>
  <si>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</si>
  <si>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</si>
  <si>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</si>
  <si>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</si>
  <si>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</si>
  <si>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</si>
  <si>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</si>
  <si>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</si>
  <si>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</si>
  <si>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</si>
  <si>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</si>
  <si>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</si>
  <si>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</si>
  <si>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</si>
  <si>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</si>
  <si>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</si>
  <si>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</si>
  <si>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</si>
  <si>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</si>
  <si>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</si>
  <si>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</si>
  <si>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</si>
  <si>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</si>
  <si>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</si>
  <si>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</si>
  <si>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</si>
  <si>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</si>
  <si>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</si>
  <si>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</si>
  <si>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</si>
  <si>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</si>
  <si>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</si>
  <si>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</si>
  <si>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</si>
  <si>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</si>
  <si>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</si>
  <si>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</si>
  <si>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</si>
  <si>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</si>
  <si>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</si>
  <si>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</si>
  <si>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</si>
  <si>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</si>
  <si>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</si>
  <si>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</si>
  <si>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</si>
  <si>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</si>
  <si>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</si>
  <si>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</si>
  <si>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2023</t>
  </si>
  <si>
    <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</si>
  <si>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Agosto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</si>
</sst>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4" fontId="8" fillId="0" borderId="0" xfId="0" applyNumberFormat="1" applyFont="1"/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3" fillId="0" borderId="0" xfId="1" applyFont="1"/>
    <xf numFmtId="43" fontId="5" fillId="0" borderId="0" xfId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2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7</xdr:col>
      <xdr:colOff>404269</xdr:colOff>
      <xdr:row>2</xdr:row>
      <xdr:rowOff>100543</xdr:rowOff>
    </xdr:from>
    <xdr:to>
      <xdr:col>8</xdr:col>
      <xdr:colOff>843478</xdr:colOff>
      <xdr:row>5</xdr:row>
      <xdr:rowOff>88747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3744" y="481543"/>
          <a:ext cx="1410759" cy="8168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0"/>
  <sheetViews>
    <sheetView showGridLines="0" tabSelected="1" zoomScaleNormal="100" workbookViewId="0">
      <pane ySplit="10" topLeftCell="A77" activePane="bottomLeft" state="frozen"/>
      <selection activeCell="B1" sqref="B1"/>
      <selection pane="bottomLeft" activeCell="A91" sqref="A91:XFD91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7" customWidth="1"/>
    <col min="7" max="7" width="16.140625" customWidth="1"/>
    <col min="8" max="8" width="14.5703125" bestFit="1" customWidth="1"/>
    <col min="9" max="11" width="14.42578125" bestFit="1" customWidth="1"/>
    <col min="12" max="12" width="18.42578125" customWidth="1"/>
  </cols>
  <sheetData>
    <row r="3" spans="1:13" ht="28.5" customHeight="1" x14ac:dyDescent="0.25">
      <c r="A3" s="47" t="s">
        <v>87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3" ht="21" customHeight="1" x14ac:dyDescent="0.25">
      <c r="A4" s="49" t="s">
        <v>88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ht="15.75" x14ac:dyDescent="0.25">
      <c r="A5" s="54" t="s">
        <v>95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3" ht="15.75" customHeight="1" x14ac:dyDescent="0.25">
      <c r="A6" s="56" t="s">
        <v>84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x14ac:dyDescent="0.25">
      <c r="C8" s="16"/>
      <c r="D8" s="16"/>
      <c r="E8" s="16"/>
    </row>
    <row r="9" spans="1:13" ht="25.5" customHeight="1" x14ac:dyDescent="0.25">
      <c r="A9" s="51" t="s">
        <v>65</v>
      </c>
      <c r="B9" s="52" t="s">
        <v>86</v>
      </c>
      <c r="C9" s="52" t="s">
        <v>85</v>
      </c>
      <c r="D9" s="44" t="s">
        <v>90</v>
      </c>
      <c r="E9" s="45"/>
      <c r="F9" s="45"/>
      <c r="G9" s="45"/>
      <c r="H9" s="45"/>
      <c r="I9" s="45"/>
      <c r="J9" s="45"/>
      <c r="K9" s="57"/>
      <c r="L9" s="46"/>
    </row>
    <row r="10" spans="1:13" x14ac:dyDescent="0.25">
      <c r="A10" s="51"/>
      <c r="B10" s="53"/>
      <c r="C10" s="53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97</v>
      </c>
      <c r="L10" s="7" t="s">
        <v>76</v>
      </c>
    </row>
    <row r="11" spans="1:13" ht="15.75" x14ac:dyDescent="0.25">
      <c r="A11" s="1" t="s">
        <v>0</v>
      </c>
      <c r="B11" s="21">
        <f>B12+B18+B28+B54</f>
        <v>115000000</v>
      </c>
      <c r="C11" s="21">
        <f>C12+C18+C28+C54</f>
        <v>0</v>
      </c>
      <c r="D11" s="22">
        <f>D12+D18+D28+D54</f>
        <v>4729952.3100000005</v>
      </c>
      <c r="E11" s="22">
        <f>E12+E18+E28+E54</f>
        <v>5217199</v>
      </c>
      <c r="F11" s="22"/>
      <c r="G11" s="22"/>
      <c r="H11" s="22"/>
      <c r="I11" s="22"/>
      <c r="J11" s="22"/>
      <c r="K11" s="22"/>
      <c r="L11" s="22"/>
    </row>
    <row r="12" spans="1:13" ht="15.75" x14ac:dyDescent="0.25">
      <c r="A12" s="2" t="s">
        <v>1</v>
      </c>
      <c r="B12" s="17">
        <f>SUM(B13:B17)</f>
        <v>62889626</v>
      </c>
      <c r="C12" s="23">
        <f>SUM(C13:C17)</f>
        <v>0</v>
      </c>
      <c r="D12" s="17">
        <f>SUM(D13:D17)</f>
        <v>4098245.0700000003</v>
      </c>
      <c r="E12" s="17">
        <f t="shared" ref="E12:K12" si="0">SUM(E13:E17)</f>
        <v>4098246</v>
      </c>
      <c r="F12" s="17">
        <f t="shared" si="0"/>
        <v>6072214</v>
      </c>
      <c r="G12" s="17">
        <f>SUM(G13:G17)</f>
        <v>7478681</v>
      </c>
      <c r="H12" s="17">
        <f t="shared" si="0"/>
        <v>4384722</v>
      </c>
      <c r="I12" s="17">
        <f t="shared" si="0"/>
        <v>4256189</v>
      </c>
      <c r="J12" s="17">
        <f t="shared" si="0"/>
        <v>4175416</v>
      </c>
      <c r="K12" s="17">
        <f t="shared" si="0"/>
        <v>4262187</v>
      </c>
      <c r="L12" s="18">
        <f>SUM(D12:K12)</f>
        <v>38825900.07</v>
      </c>
    </row>
    <row r="13" spans="1:13" ht="15.75" x14ac:dyDescent="0.25">
      <c r="A13" s="4" t="s">
        <v>2</v>
      </c>
      <c r="B13" s="24">
        <v>47577750</v>
      </c>
      <c r="C13" s="24"/>
      <c r="D13" s="25">
        <f>1764375+102175+231275+1034750</f>
        <v>3132575</v>
      </c>
      <c r="E13" s="26">
        <v>3500650</v>
      </c>
      <c r="F13" s="27">
        <v>4079372</v>
      </c>
      <c r="G13" s="11">
        <f>1861875+102175+231400+118000+11992+1067000+254000</f>
        <v>3646442</v>
      </c>
      <c r="H13" s="26">
        <f>1861875+1067000+254000+102175+118000+231400</f>
        <v>3634450</v>
      </c>
      <c r="I13" s="26">
        <v>3634450</v>
      </c>
      <c r="J13" s="26">
        <v>3564450</v>
      </c>
      <c r="K13" s="26">
        <v>3634450</v>
      </c>
      <c r="L13" s="28">
        <f>SUM(D13:K13)</f>
        <v>28826839</v>
      </c>
    </row>
    <row r="14" spans="1:13" ht="15.75" x14ac:dyDescent="0.25">
      <c r="A14" s="4" t="s">
        <v>3</v>
      </c>
      <c r="B14" s="24">
        <v>8972325</v>
      </c>
      <c r="C14" s="24"/>
      <c r="D14" s="25">
        <f>264400+69300+103675</f>
        <v>437375</v>
      </c>
      <c r="E14" s="13">
        <v>69300</v>
      </c>
      <c r="F14" s="13">
        <v>1438875</v>
      </c>
      <c r="G14" s="12">
        <f>235400+1034750+1940350+69300</f>
        <v>3279800</v>
      </c>
      <c r="H14" s="26">
        <f>69300+87284+22000+19250</f>
        <v>197834</v>
      </c>
      <c r="I14" s="26">
        <v>69300</v>
      </c>
      <c r="J14" s="26">
        <v>69300</v>
      </c>
      <c r="K14" s="26">
        <v>75300</v>
      </c>
      <c r="L14" s="28">
        <f>SUM(D14:K14)</f>
        <v>5637084</v>
      </c>
    </row>
    <row r="15" spans="1:13" ht="15.75" x14ac:dyDescent="0.25">
      <c r="A15" s="4" t="s">
        <v>4</v>
      </c>
      <c r="B15" s="24"/>
      <c r="C15" s="24"/>
      <c r="D15" s="29"/>
      <c r="E15" s="13"/>
      <c r="F15" s="13"/>
      <c r="G15" s="12"/>
      <c r="H15" s="26"/>
      <c r="I15" s="26"/>
      <c r="J15" s="26"/>
      <c r="K15" s="26"/>
      <c r="L15" s="30"/>
      <c r="M15" s="9"/>
    </row>
    <row r="16" spans="1:13" ht="15.75" x14ac:dyDescent="0.25">
      <c r="A16" s="4" t="s">
        <v>5</v>
      </c>
      <c r="B16" s="24"/>
      <c r="C16" s="24"/>
      <c r="D16" s="29"/>
      <c r="E16" s="13"/>
      <c r="F16" s="13"/>
      <c r="G16" s="12"/>
      <c r="H16" s="30"/>
      <c r="I16" s="28"/>
      <c r="J16" s="30"/>
      <c r="K16" s="30"/>
      <c r="L16" s="30"/>
    </row>
    <row r="17" spans="1:12" ht="15.75" x14ac:dyDescent="0.25">
      <c r="A17" s="4" t="s">
        <v>6</v>
      </c>
      <c r="B17" s="24">
        <v>6339551</v>
      </c>
      <c r="C17" s="24"/>
      <c r="D17" s="25">
        <f>152948.5+158658.41+23222.7+73363.78+73467.25+11220.6+16397.4+16420.53+2595.9</f>
        <v>528295.07000000007</v>
      </c>
      <c r="E17" s="13">
        <v>528296</v>
      </c>
      <c r="F17" s="31">
        <v>553967</v>
      </c>
      <c r="G17" s="12">
        <f>160267+164255+25228+75650+75757+12253+18009+18034+2986</f>
        <v>552439</v>
      </c>
      <c r="H17" s="31">
        <f>160267.34+164254.96+25227.6+75650.3+75757+12252.5+18008.6+18034+2985.7</f>
        <v>552437.99999999988</v>
      </c>
      <c r="I17" s="32">
        <v>552439</v>
      </c>
      <c r="J17" s="33">
        <v>541666</v>
      </c>
      <c r="K17" s="33">
        <v>552437</v>
      </c>
      <c r="L17" s="28">
        <f>SUM(D17:K17)</f>
        <v>4361977.07</v>
      </c>
    </row>
    <row r="18" spans="1:12" ht="15.75" x14ac:dyDescent="0.25">
      <c r="A18" s="2" t="s">
        <v>7</v>
      </c>
      <c r="B18" s="34">
        <f>SUM(B19:B27)</f>
        <v>16512782</v>
      </c>
      <c r="C18" s="34">
        <f>SUM(C19:C26)</f>
        <v>0</v>
      </c>
      <c r="D18" s="34">
        <f>SUM(D19:D27)</f>
        <v>631707.24</v>
      </c>
      <c r="E18" s="34">
        <f t="shared" ref="E18:K18" si="1">SUM(E19:E27)</f>
        <v>1118953</v>
      </c>
      <c r="F18" s="34">
        <f t="shared" si="1"/>
        <v>891018</v>
      </c>
      <c r="G18" s="34">
        <f t="shared" si="1"/>
        <v>1662362</v>
      </c>
      <c r="H18" s="34">
        <f t="shared" si="1"/>
        <v>1937132</v>
      </c>
      <c r="I18" s="34">
        <f t="shared" si="1"/>
        <v>2698169</v>
      </c>
      <c r="J18" s="34">
        <f t="shared" si="1"/>
        <v>2228466</v>
      </c>
      <c r="K18" s="34">
        <f t="shared" si="1"/>
        <v>1471500</v>
      </c>
      <c r="L18" s="18">
        <f>SUM(D18:K18)</f>
        <v>12639307.24</v>
      </c>
    </row>
    <row r="19" spans="1:12" ht="15.75" x14ac:dyDescent="0.25">
      <c r="A19" s="4" t="s">
        <v>8</v>
      </c>
      <c r="B19" s="24">
        <v>7100196</v>
      </c>
      <c r="C19" s="24"/>
      <c r="D19" s="25">
        <f>78104.72+439114.72+14807</f>
        <v>532026.43999999994</v>
      </c>
      <c r="E19" s="13">
        <v>482013</v>
      </c>
      <c r="F19" s="13">
        <v>544819</v>
      </c>
      <c r="G19" s="12">
        <f>53367+14807+465141</f>
        <v>533315</v>
      </c>
      <c r="H19" s="26">
        <f>54534+14807+13364+36000+476250</f>
        <v>594955</v>
      </c>
      <c r="I19" s="26">
        <v>560702</v>
      </c>
      <c r="J19" s="26">
        <v>602947</v>
      </c>
      <c r="K19" s="26">
        <v>570301</v>
      </c>
      <c r="L19" s="28">
        <f>SUM(D19:K19)</f>
        <v>4421078.4399999995</v>
      </c>
    </row>
    <row r="20" spans="1:12" ht="15.75" x14ac:dyDescent="0.25">
      <c r="A20" s="4" t="s">
        <v>9</v>
      </c>
      <c r="B20" s="24">
        <v>379897</v>
      </c>
      <c r="C20" s="24"/>
      <c r="D20" s="29"/>
      <c r="E20" s="13"/>
      <c r="F20" s="13">
        <v>60888</v>
      </c>
      <c r="G20" s="12">
        <v>14381</v>
      </c>
      <c r="H20" s="26"/>
      <c r="I20" s="26">
        <v>29500</v>
      </c>
      <c r="J20" s="26">
        <v>29500</v>
      </c>
      <c r="K20" s="26">
        <v>59000</v>
      </c>
      <c r="L20" s="28">
        <f>SUM(D20:K20)</f>
        <v>193269</v>
      </c>
    </row>
    <row r="21" spans="1:12" ht="15.75" x14ac:dyDescent="0.25">
      <c r="A21" s="4" t="s">
        <v>10</v>
      </c>
      <c r="B21" s="24">
        <v>350000</v>
      </c>
      <c r="C21" s="24"/>
      <c r="D21" s="29"/>
      <c r="E21" s="13"/>
      <c r="F21" s="13"/>
      <c r="G21" s="12"/>
      <c r="H21" s="26"/>
      <c r="I21" s="26"/>
      <c r="J21" s="26"/>
      <c r="K21" s="26">
        <v>167600</v>
      </c>
      <c r="L21" s="28">
        <f>SUM(D21:K21)</f>
        <v>167600</v>
      </c>
    </row>
    <row r="22" spans="1:12" ht="15.75" x14ac:dyDescent="0.25">
      <c r="A22" s="4" t="s">
        <v>11</v>
      </c>
      <c r="B22" s="24">
        <v>95000</v>
      </c>
      <c r="C22" s="24"/>
      <c r="D22" s="29"/>
      <c r="E22" s="13">
        <v>156254</v>
      </c>
      <c r="F22" s="13"/>
      <c r="G22" s="12"/>
      <c r="H22" s="26"/>
      <c r="I22" s="26"/>
      <c r="J22" s="26"/>
      <c r="K22" s="26">
        <v>156254</v>
      </c>
      <c r="L22" s="28">
        <f>SUM(D22:K22)</f>
        <v>312508</v>
      </c>
    </row>
    <row r="23" spans="1:12" ht="15.75" x14ac:dyDescent="0.25">
      <c r="A23" s="4" t="s">
        <v>12</v>
      </c>
      <c r="B23" s="24"/>
      <c r="C23" s="24"/>
      <c r="D23" s="29"/>
      <c r="E23" s="13"/>
      <c r="F23" s="13"/>
      <c r="G23" s="12"/>
      <c r="H23" s="26">
        <v>179997</v>
      </c>
      <c r="I23" s="26">
        <v>152540</v>
      </c>
      <c r="J23" s="26"/>
      <c r="K23" s="26"/>
      <c r="L23" s="28">
        <f>SUM(D23:K23)</f>
        <v>332537</v>
      </c>
    </row>
    <row r="24" spans="1:12" ht="15.75" x14ac:dyDescent="0.25">
      <c r="A24" s="4" t="s">
        <v>13</v>
      </c>
      <c r="B24" s="24">
        <v>1715300</v>
      </c>
      <c r="C24" s="24"/>
      <c r="D24" s="25">
        <v>54355.8</v>
      </c>
      <c r="E24" s="13"/>
      <c r="F24" s="13">
        <v>67706</v>
      </c>
      <c r="G24" s="12">
        <v>145856</v>
      </c>
      <c r="H24" s="26">
        <f>54356+419935</f>
        <v>474291</v>
      </c>
      <c r="I24" s="26">
        <v>81467</v>
      </c>
      <c r="J24" s="26">
        <v>67406</v>
      </c>
      <c r="K24" s="26">
        <v>54356</v>
      </c>
      <c r="L24" s="28">
        <f>SUM(D24:K24)</f>
        <v>945437.8</v>
      </c>
    </row>
    <row r="25" spans="1:12" ht="15.75" x14ac:dyDescent="0.25">
      <c r="A25" s="4" t="s">
        <v>14</v>
      </c>
      <c r="B25" s="24">
        <v>5241000</v>
      </c>
      <c r="C25" s="24"/>
      <c r="D25" s="25">
        <v>45000</v>
      </c>
      <c r="E25" s="13">
        <v>344661</v>
      </c>
      <c r="F25" s="13">
        <v>45000</v>
      </c>
      <c r="G25" s="12">
        <v>898570</v>
      </c>
      <c r="H25" s="33">
        <f>90000+126260</f>
        <v>216260</v>
      </c>
      <c r="I25" s="33">
        <v>558311</v>
      </c>
      <c r="J25" s="26">
        <v>243948</v>
      </c>
      <c r="K25" s="26">
        <v>45000</v>
      </c>
      <c r="L25" s="28">
        <f>SUM(D25:K25)</f>
        <v>2396750</v>
      </c>
    </row>
    <row r="26" spans="1:12" ht="15.75" x14ac:dyDescent="0.25">
      <c r="A26" s="4" t="s">
        <v>15</v>
      </c>
      <c r="B26" s="24">
        <v>1531389</v>
      </c>
      <c r="C26" s="24"/>
      <c r="D26" s="25">
        <v>325</v>
      </c>
      <c r="E26" s="13">
        <v>86465</v>
      </c>
      <c r="F26" s="13">
        <v>172605</v>
      </c>
      <c r="G26" s="12">
        <v>325</v>
      </c>
      <c r="H26" s="26">
        <f>172280+325+41300</f>
        <v>213905</v>
      </c>
      <c r="I26" s="26">
        <v>436465</v>
      </c>
      <c r="J26" s="26">
        <v>1284665</v>
      </c>
      <c r="K26" s="26">
        <v>172605</v>
      </c>
      <c r="L26" s="28">
        <f>SUM(D26:K26)</f>
        <v>2367360</v>
      </c>
    </row>
    <row r="27" spans="1:12" ht="15.75" x14ac:dyDescent="0.25">
      <c r="A27" s="4" t="s">
        <v>16</v>
      </c>
      <c r="B27" s="24">
        <v>100000</v>
      </c>
      <c r="C27" s="24"/>
      <c r="D27" s="29"/>
      <c r="E27" s="13">
        <v>49560</v>
      </c>
      <c r="F27" s="13"/>
      <c r="G27" s="12">
        <v>69915</v>
      </c>
      <c r="H27" s="26">
        <v>257724</v>
      </c>
      <c r="I27" s="42">
        <v>879184</v>
      </c>
      <c r="J27" s="30"/>
      <c r="K27" s="42">
        <v>246384</v>
      </c>
      <c r="L27" s="28"/>
    </row>
    <row r="28" spans="1:12" ht="15.75" x14ac:dyDescent="0.25">
      <c r="A28" s="2" t="s">
        <v>17</v>
      </c>
      <c r="B28" s="34">
        <f>SUM(B29:B37)</f>
        <v>27619224</v>
      </c>
      <c r="C28" s="34">
        <f>SUM(C29:C37)</f>
        <v>0</v>
      </c>
      <c r="D28" s="34">
        <f>SUM(D29:D37)</f>
        <v>0</v>
      </c>
      <c r="E28" s="34">
        <f>SUM(E29:E37)</f>
        <v>0</v>
      </c>
      <c r="F28" s="36">
        <f>SUM(F29:F37)</f>
        <v>3353250</v>
      </c>
      <c r="G28" s="36">
        <f t="shared" ref="G28:K28" si="2">SUM(G29:G37)</f>
        <v>937409</v>
      </c>
      <c r="H28" s="36">
        <f t="shared" si="2"/>
        <v>441798</v>
      </c>
      <c r="I28" s="36">
        <f t="shared" si="2"/>
        <v>309950</v>
      </c>
      <c r="J28" s="36">
        <f t="shared" si="2"/>
        <v>1269413</v>
      </c>
      <c r="K28" s="36">
        <f t="shared" si="2"/>
        <v>842097</v>
      </c>
      <c r="L28" s="18">
        <f>SUM(D28:K28)</f>
        <v>7153917</v>
      </c>
    </row>
    <row r="29" spans="1:12" ht="15.75" x14ac:dyDescent="0.25">
      <c r="A29" s="4" t="s">
        <v>18</v>
      </c>
      <c r="B29" s="24">
        <v>5658555</v>
      </c>
      <c r="C29" s="24"/>
      <c r="D29" s="29"/>
      <c r="E29" s="13"/>
      <c r="F29" s="13">
        <v>240935</v>
      </c>
      <c r="G29" s="12">
        <v>2200</v>
      </c>
      <c r="H29" s="13">
        <f>210530+7174</f>
        <v>217704</v>
      </c>
      <c r="I29" s="28">
        <v>200853</v>
      </c>
      <c r="J29" s="26">
        <v>232875</v>
      </c>
      <c r="K29" s="26">
        <v>176239</v>
      </c>
      <c r="L29" s="28">
        <f>SUM(D29:K29)</f>
        <v>1070806</v>
      </c>
    </row>
    <row r="30" spans="1:12" ht="15.75" x14ac:dyDescent="0.25">
      <c r="A30" s="4" t="s">
        <v>19</v>
      </c>
      <c r="B30" s="24">
        <v>609500</v>
      </c>
      <c r="C30" s="24"/>
      <c r="D30" s="29"/>
      <c r="E30" s="13"/>
      <c r="F30" s="13"/>
      <c r="G30" s="12"/>
      <c r="H30" s="13">
        <v>212400</v>
      </c>
      <c r="I30" s="28"/>
      <c r="J30" s="26">
        <v>407513</v>
      </c>
      <c r="K30" s="26"/>
      <c r="L30" s="28">
        <f>SUM(D30:K30)</f>
        <v>619913</v>
      </c>
    </row>
    <row r="31" spans="1:12" ht="15.75" x14ac:dyDescent="0.25">
      <c r="A31" s="4" t="s">
        <v>20</v>
      </c>
      <c r="B31" s="24">
        <v>245500</v>
      </c>
      <c r="C31" s="24"/>
      <c r="D31" s="29"/>
      <c r="E31" s="13"/>
      <c r="F31" s="13">
        <v>53100</v>
      </c>
      <c r="G31" s="12">
        <f>84252+3110+47435</f>
        <v>134797</v>
      </c>
      <c r="H31" s="13"/>
      <c r="I31" s="28">
        <v>30444</v>
      </c>
      <c r="J31" s="42">
        <v>124850</v>
      </c>
      <c r="K31" s="26"/>
      <c r="L31" s="28">
        <f>SUM(D31:K31)</f>
        <v>343191</v>
      </c>
    </row>
    <row r="32" spans="1:12" ht="15.75" x14ac:dyDescent="0.25">
      <c r="A32" s="4" t="s">
        <v>21</v>
      </c>
      <c r="B32" s="24">
        <v>1110955</v>
      </c>
      <c r="C32" s="24"/>
      <c r="D32" s="29"/>
      <c r="E32" s="13"/>
      <c r="F32" s="13"/>
      <c r="G32" s="12"/>
      <c r="H32" s="13"/>
      <c r="I32" s="28">
        <v>78653</v>
      </c>
      <c r="J32" s="26"/>
      <c r="K32" s="26"/>
      <c r="L32" s="28">
        <f>SUM(D32:K32)</f>
        <v>78653</v>
      </c>
    </row>
    <row r="33" spans="1:12" ht="15.75" x14ac:dyDescent="0.25">
      <c r="A33" s="4" t="s">
        <v>22</v>
      </c>
      <c r="B33" s="24">
        <v>985968</v>
      </c>
      <c r="C33" s="24"/>
      <c r="D33" s="29"/>
      <c r="E33" s="13"/>
      <c r="F33" s="13"/>
      <c r="G33" s="12">
        <v>579</v>
      </c>
      <c r="H33" s="13">
        <v>7800</v>
      </c>
      <c r="I33" s="28"/>
      <c r="J33" s="26"/>
      <c r="K33" s="26"/>
      <c r="L33" s="28">
        <f>SUM(D33:K33)</f>
        <v>8379</v>
      </c>
    </row>
    <row r="34" spans="1:12" ht="15.75" x14ac:dyDescent="0.25">
      <c r="A34" s="4" t="s">
        <v>23</v>
      </c>
      <c r="B34" s="24">
        <v>2502438</v>
      </c>
      <c r="C34" s="24"/>
      <c r="D34" s="29"/>
      <c r="E34" s="13"/>
      <c r="F34" s="13"/>
      <c r="G34" s="12">
        <f>6973+13157</f>
        <v>20130</v>
      </c>
      <c r="H34" s="13"/>
      <c r="I34" s="28"/>
      <c r="J34" s="26">
        <v>22768</v>
      </c>
      <c r="K34" s="26">
        <v>38321</v>
      </c>
      <c r="L34" s="28">
        <f>SUM(D34:K34)</f>
        <v>81219</v>
      </c>
    </row>
    <row r="35" spans="1:12" ht="15.75" x14ac:dyDescent="0.25">
      <c r="A35" s="4" t="s">
        <v>24</v>
      </c>
      <c r="B35" s="24">
        <v>10379130</v>
      </c>
      <c r="C35" s="24"/>
      <c r="D35" s="29"/>
      <c r="E35" s="13"/>
      <c r="F35" s="13">
        <v>2714100</v>
      </c>
      <c r="G35" s="12">
        <f>118313+48675</f>
        <v>166988</v>
      </c>
      <c r="H35" s="13"/>
      <c r="I35" s="28"/>
      <c r="J35" s="26">
        <v>176537</v>
      </c>
      <c r="K35" s="26">
        <v>627537</v>
      </c>
      <c r="L35" s="28">
        <f>SUM(D35:K35)</f>
        <v>3685162</v>
      </c>
    </row>
    <row r="36" spans="1:12" ht="15.75" x14ac:dyDescent="0.25">
      <c r="A36" s="4" t="s">
        <v>25</v>
      </c>
      <c r="B36" s="24"/>
      <c r="C36" s="24"/>
      <c r="D36" s="29"/>
      <c r="E36" s="13"/>
      <c r="F36" s="13"/>
      <c r="G36" s="12">
        <v>42703</v>
      </c>
      <c r="H36" s="30"/>
      <c r="I36" s="30"/>
      <c r="J36" s="30"/>
      <c r="K36" s="30"/>
      <c r="L36" s="28"/>
    </row>
    <row r="37" spans="1:12" ht="15.75" x14ac:dyDescent="0.25">
      <c r="A37" s="4" t="s">
        <v>26</v>
      </c>
      <c r="B37" s="24">
        <v>6127178</v>
      </c>
      <c r="C37" s="24"/>
      <c r="D37" s="29"/>
      <c r="E37" s="13"/>
      <c r="F37" s="13">
        <v>345115</v>
      </c>
      <c r="G37" s="12">
        <f>199535+84134+5810+8059+111+12272+73997+83853+29181+73060</f>
        <v>570012</v>
      </c>
      <c r="H37" s="13">
        <v>3894</v>
      </c>
      <c r="I37" s="28"/>
      <c r="J37" s="26">
        <v>304870</v>
      </c>
      <c r="K37" s="26"/>
      <c r="L37" s="28">
        <f>SUM(D37:K37)</f>
        <v>1223891</v>
      </c>
    </row>
    <row r="38" spans="1:12" ht="15.75" x14ac:dyDescent="0.25">
      <c r="A38" s="2" t="s">
        <v>27</v>
      </c>
      <c r="B38" s="35"/>
      <c r="C38" s="35"/>
      <c r="G38" s="40"/>
    </row>
    <row r="39" spans="1:12" ht="15.75" x14ac:dyDescent="0.25">
      <c r="A39" s="4" t="s">
        <v>28</v>
      </c>
      <c r="B39" s="29"/>
      <c r="C39" s="29"/>
      <c r="G39" s="40"/>
    </row>
    <row r="40" spans="1:12" ht="15.75" x14ac:dyDescent="0.25">
      <c r="A40" s="4" t="s">
        <v>29</v>
      </c>
      <c r="B40" s="29"/>
      <c r="C40" s="29"/>
      <c r="G40" s="40"/>
    </row>
    <row r="41" spans="1:12" ht="15.75" x14ac:dyDescent="0.25">
      <c r="A41" s="4" t="s">
        <v>30</v>
      </c>
      <c r="B41" s="29"/>
      <c r="C41" s="29"/>
      <c r="G41" s="40"/>
    </row>
    <row r="42" spans="1:12" ht="15.75" x14ac:dyDescent="0.25">
      <c r="A42" s="4" t="s">
        <v>31</v>
      </c>
      <c r="B42" s="29"/>
      <c r="C42" s="29"/>
    </row>
    <row r="43" spans="1:12" ht="15.75" x14ac:dyDescent="0.25">
      <c r="A43" s="4" t="s">
        <v>32</v>
      </c>
      <c r="B43" s="29"/>
      <c r="C43" s="29"/>
    </row>
    <row r="44" spans="1:12" ht="15.75" x14ac:dyDescent="0.25">
      <c r="A44" s="4" t="s">
        <v>33</v>
      </c>
      <c r="B44" s="29"/>
      <c r="C44" s="29"/>
    </row>
    <row r="45" spans="1:12" ht="15.75" x14ac:dyDescent="0.25">
      <c r="A45" s="4" t="s">
        <v>34</v>
      </c>
      <c r="B45" s="29"/>
      <c r="C45" s="29"/>
    </row>
    <row r="46" spans="1:12" ht="15.75" x14ac:dyDescent="0.25">
      <c r="A46" s="4" t="s">
        <v>35</v>
      </c>
      <c r="B46" s="35"/>
      <c r="C46" s="30"/>
    </row>
    <row r="47" spans="1:12" ht="15.75" x14ac:dyDescent="0.25">
      <c r="A47" s="2" t="s">
        <v>36</v>
      </c>
      <c r="B47" s="29"/>
      <c r="C47" s="30"/>
    </row>
    <row r="48" spans="1:12" ht="15.75" x14ac:dyDescent="0.25">
      <c r="A48" s="4" t="s">
        <v>37</v>
      </c>
      <c r="B48" s="29"/>
      <c r="C48" s="30"/>
    </row>
    <row r="49" spans="1:12" ht="15.75" x14ac:dyDescent="0.25">
      <c r="A49" s="4" t="s">
        <v>38</v>
      </c>
      <c r="B49" s="29"/>
      <c r="C49" s="30"/>
    </row>
    <row r="50" spans="1:12" ht="15.75" x14ac:dyDescent="0.25">
      <c r="A50" s="4" t="s">
        <v>39</v>
      </c>
      <c r="B50" s="29"/>
      <c r="C50" s="30"/>
    </row>
    <row r="51" spans="1:12" ht="15.75" x14ac:dyDescent="0.25">
      <c r="A51" s="4" t="s">
        <v>40</v>
      </c>
      <c r="B51" s="29"/>
      <c r="C51" s="30"/>
    </row>
    <row r="52" spans="1:12" ht="15.75" x14ac:dyDescent="0.25">
      <c r="A52" s="4" t="s">
        <v>41</v>
      </c>
      <c r="B52" s="29"/>
      <c r="C52" s="30"/>
    </row>
    <row r="53" spans="1:12" ht="15.75" x14ac:dyDescent="0.25">
      <c r="A53" s="4" t="s">
        <v>42</v>
      </c>
      <c r="B53" s="29"/>
      <c r="C53" s="30"/>
    </row>
    <row r="54" spans="1:12" ht="15.75" x14ac:dyDescent="0.25">
      <c r="A54" s="2" t="s">
        <v>43</v>
      </c>
      <c r="B54" s="34">
        <f>SUM(B55:B63)</f>
        <v>7978368</v>
      </c>
      <c r="C54" s="34">
        <f>SUM(C55:C63)</f>
        <v>0</v>
      </c>
      <c r="D54" s="34">
        <f>SUM(D55:D63)</f>
        <v>0</v>
      </c>
      <c r="E54" s="34">
        <f t="shared" ref="E54:L54" si="3">SUM(E55:E63)</f>
        <v>0</v>
      </c>
      <c r="F54" s="34">
        <f t="shared" si="3"/>
        <v>1126915</v>
      </c>
      <c r="G54" s="34">
        <f t="shared" si="3"/>
        <v>154813</v>
      </c>
      <c r="H54" s="34">
        <f t="shared" si="3"/>
        <v>175772</v>
      </c>
      <c r="I54" s="34">
        <f t="shared" si="3"/>
        <v>440894</v>
      </c>
      <c r="J54" s="34">
        <f t="shared" si="3"/>
        <v>0</v>
      </c>
      <c r="K54" s="34">
        <f t="shared" si="3"/>
        <v>273400</v>
      </c>
      <c r="L54">
        <f t="shared" si="3"/>
        <v>0</v>
      </c>
    </row>
    <row r="55" spans="1:12" ht="15.75" x14ac:dyDescent="0.25">
      <c r="A55" s="4" t="s">
        <v>44</v>
      </c>
      <c r="B55" s="24">
        <v>2126600</v>
      </c>
      <c r="C55" s="26"/>
      <c r="G55" s="40">
        <f>49831+104982</f>
        <v>154813</v>
      </c>
      <c r="H55" s="39"/>
      <c r="I55" s="39">
        <v>102688</v>
      </c>
      <c r="K55" s="40">
        <v>273400</v>
      </c>
    </row>
    <row r="56" spans="1:12" ht="15.75" x14ac:dyDescent="0.25">
      <c r="A56" s="4" t="s">
        <v>45</v>
      </c>
      <c r="B56" s="24"/>
      <c r="C56" s="26"/>
      <c r="F56" s="40">
        <v>699255</v>
      </c>
      <c r="K56" s="39"/>
    </row>
    <row r="57" spans="1:12" ht="15.75" x14ac:dyDescent="0.25">
      <c r="A57" s="4" t="s">
        <v>46</v>
      </c>
      <c r="B57" s="24">
        <v>2655700</v>
      </c>
      <c r="C57" s="26"/>
      <c r="F57" s="40">
        <v>61360</v>
      </c>
    </row>
    <row r="58" spans="1:12" ht="15.75" x14ac:dyDescent="0.25">
      <c r="A58" s="4" t="s">
        <v>47</v>
      </c>
      <c r="B58" s="24"/>
      <c r="C58" s="26"/>
      <c r="I58" s="40">
        <v>199375</v>
      </c>
    </row>
    <row r="59" spans="1:12" ht="15.75" x14ac:dyDescent="0.25">
      <c r="A59" s="4" t="s">
        <v>48</v>
      </c>
      <c r="B59" s="24">
        <v>1804000</v>
      </c>
      <c r="C59" s="26"/>
      <c r="F59" s="40">
        <v>366300</v>
      </c>
      <c r="H59" s="39">
        <v>175772</v>
      </c>
      <c r="I59" s="40">
        <v>138831</v>
      </c>
    </row>
    <row r="60" spans="1:12" x14ac:dyDescent="0.25">
      <c r="A60" s="4" t="s">
        <v>49</v>
      </c>
      <c r="B60" s="5"/>
      <c r="C60" s="5"/>
    </row>
    <row r="61" spans="1:12" x14ac:dyDescent="0.25">
      <c r="A61" s="4" t="s">
        <v>50</v>
      </c>
      <c r="B61" s="5">
        <v>1392068</v>
      </c>
      <c r="C61" s="5"/>
    </row>
    <row r="62" spans="1:12" x14ac:dyDescent="0.25">
      <c r="A62" s="4" t="s">
        <v>51</v>
      </c>
      <c r="B62" s="5"/>
      <c r="C62" s="5"/>
    </row>
    <row r="63" spans="1:12" x14ac:dyDescent="0.25">
      <c r="A63" s="4" t="s">
        <v>52</v>
      </c>
      <c r="B63" s="5"/>
      <c r="C63" s="5"/>
    </row>
    <row r="64" spans="1:12" x14ac:dyDescent="0.25">
      <c r="A64" s="2" t="s">
        <v>53</v>
      </c>
      <c r="B64" s="3"/>
      <c r="C64" s="3"/>
    </row>
    <row r="65" spans="1:12" x14ac:dyDescent="0.25">
      <c r="A65" s="4" t="s">
        <v>54</v>
      </c>
      <c r="B65" s="5"/>
      <c r="C65" s="5"/>
    </row>
    <row r="66" spans="1:12" x14ac:dyDescent="0.25">
      <c r="A66" s="4" t="s">
        <v>55</v>
      </c>
      <c r="B66" s="5"/>
      <c r="C66" s="5"/>
    </row>
    <row r="67" spans="1:12" x14ac:dyDescent="0.25">
      <c r="A67" s="4" t="s">
        <v>56</v>
      </c>
      <c r="B67" s="5"/>
      <c r="C67" s="5"/>
    </row>
    <row r="68" spans="1:12" x14ac:dyDescent="0.25">
      <c r="A68" s="4" t="s">
        <v>57</v>
      </c>
      <c r="B68" s="5"/>
      <c r="C68" s="5"/>
    </row>
    <row r="69" spans="1:12" x14ac:dyDescent="0.25">
      <c r="A69" s="2" t="s">
        <v>58</v>
      </c>
      <c r="B69" s="3"/>
      <c r="C69" s="3"/>
    </row>
    <row r="70" spans="1:12" x14ac:dyDescent="0.25">
      <c r="A70" s="4" t="s">
        <v>59</v>
      </c>
      <c r="B70" s="5"/>
      <c r="C70" s="5"/>
    </row>
    <row r="71" spans="1:12" x14ac:dyDescent="0.25">
      <c r="A71" s="4" t="s">
        <v>60</v>
      </c>
      <c r="B71" s="5"/>
      <c r="C71" s="5"/>
    </row>
    <row r="72" spans="1:12" x14ac:dyDescent="0.25">
      <c r="A72" s="2" t="s">
        <v>61</v>
      </c>
      <c r="B72" s="3"/>
      <c r="C72" s="3"/>
    </row>
    <row r="73" spans="1:12" x14ac:dyDescent="0.25">
      <c r="A73" s="4" t="s">
        <v>62</v>
      </c>
      <c r="B73" s="5"/>
      <c r="C73" s="5"/>
    </row>
    <row r="74" spans="1:12" x14ac:dyDescent="0.25">
      <c r="A74" s="4" t="s">
        <v>63</v>
      </c>
      <c r="B74" s="5"/>
      <c r="C74" s="5"/>
    </row>
    <row r="75" spans="1:12" x14ac:dyDescent="0.25">
      <c r="A75" s="4" t="s">
        <v>64</v>
      </c>
      <c r="B75" s="5"/>
      <c r="C75" s="5"/>
    </row>
    <row r="76" spans="1:12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5.75" x14ac:dyDescent="0.25">
      <c r="A77" s="2" t="s">
        <v>67</v>
      </c>
      <c r="B77" s="3"/>
      <c r="C77" s="3"/>
      <c r="D77" s="40">
        <f>+D78</f>
        <v>3170671</v>
      </c>
      <c r="E77" s="40">
        <f>+E78</f>
        <v>3272555</v>
      </c>
      <c r="F77" s="40"/>
      <c r="G77" s="16">
        <f>+G78+G79</f>
        <v>0</v>
      </c>
      <c r="H77" s="16">
        <f>+H78</f>
        <v>1992356</v>
      </c>
      <c r="I77" s="16">
        <f>+I78</f>
        <v>0</v>
      </c>
      <c r="J77" s="36"/>
      <c r="K77" s="16">
        <f>+K78</f>
        <v>794723</v>
      </c>
    </row>
    <row r="78" spans="1:12" x14ac:dyDescent="0.25">
      <c r="A78" s="4" t="s">
        <v>68</v>
      </c>
      <c r="B78" s="5"/>
      <c r="C78" s="5"/>
      <c r="D78" s="40">
        <v>3170671</v>
      </c>
      <c r="E78" s="40">
        <v>3272555</v>
      </c>
      <c r="H78" s="40">
        <v>1992356</v>
      </c>
      <c r="I78" s="39"/>
      <c r="J78" s="39">
        <v>527363</v>
      </c>
      <c r="K78" s="39">
        <v>794723</v>
      </c>
    </row>
    <row r="79" spans="1:12" x14ac:dyDescent="0.25">
      <c r="A79" s="4" t="s">
        <v>69</v>
      </c>
      <c r="B79" s="5"/>
      <c r="C79" s="5"/>
    </row>
    <row r="80" spans="1:12" ht="15.75" x14ac:dyDescent="0.25">
      <c r="A80" s="2" t="s">
        <v>70</v>
      </c>
      <c r="B80" s="3"/>
      <c r="C80" s="3"/>
      <c r="G80" s="41">
        <f>+G81+G82</f>
        <v>868214</v>
      </c>
      <c r="H80" s="41">
        <f>+H81+H82</f>
        <v>0</v>
      </c>
      <c r="I80" s="41">
        <f>+I81+I82</f>
        <v>99367</v>
      </c>
      <c r="J80" s="36">
        <v>509142</v>
      </c>
      <c r="K80" s="41">
        <f>+K81+K82</f>
        <v>0</v>
      </c>
      <c r="L80" s="37">
        <f>SUM(D80:K80)</f>
        <v>1476723</v>
      </c>
    </row>
    <row r="81" spans="1:12" ht="15.75" x14ac:dyDescent="0.25">
      <c r="A81" s="4" t="s">
        <v>71</v>
      </c>
      <c r="B81" s="5"/>
      <c r="C81" s="5"/>
      <c r="G81" s="40">
        <v>868214</v>
      </c>
      <c r="I81" s="28">
        <v>99367</v>
      </c>
      <c r="J81" s="28">
        <v>509142</v>
      </c>
      <c r="K81" s="40"/>
      <c r="L81" s="38">
        <f>SUM(D81:K81)</f>
        <v>1476723</v>
      </c>
    </row>
    <row r="82" spans="1:12" x14ac:dyDescent="0.25">
      <c r="A82" s="4" t="s">
        <v>72</v>
      </c>
      <c r="B82" s="5"/>
      <c r="C82" s="5"/>
    </row>
    <row r="83" spans="1:12" x14ac:dyDescent="0.25">
      <c r="A83" s="2" t="s">
        <v>73</v>
      </c>
      <c r="B83" s="3"/>
      <c r="C83" s="3"/>
    </row>
    <row r="84" spans="1:12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5.75" x14ac:dyDescent="0.25">
      <c r="A85" s="6" t="s">
        <v>89</v>
      </c>
      <c r="B85" s="10">
        <f>B12+B18+B28+B54</f>
        <v>115000000</v>
      </c>
      <c r="C85" s="10">
        <f>C12+C18+C28+C54</f>
        <v>0</v>
      </c>
      <c r="D85" s="10">
        <f>D12+D18+D77</f>
        <v>7900623.3100000005</v>
      </c>
      <c r="E85" s="10">
        <f>E12+E18+E77</f>
        <v>8489754</v>
      </c>
      <c r="F85" s="10">
        <f>F12+F18+F28+F54+F77</f>
        <v>11443397</v>
      </c>
      <c r="G85" s="10">
        <f>G12+G18+G28+G54+G77+G80</f>
        <v>11101479</v>
      </c>
      <c r="H85" s="10">
        <f>H12+H18+H28+H54+H77</f>
        <v>8931780</v>
      </c>
      <c r="I85" s="10">
        <f>I12+I18+I28+I54+I77+I80</f>
        <v>7804569</v>
      </c>
      <c r="J85" s="10">
        <f>J12+J18+J28+J54+J77+J80</f>
        <v>8182437</v>
      </c>
      <c r="K85" s="10">
        <f t="shared" ref="K85" si="4">K12+K18+K28+K54+K77+K80</f>
        <v>7643907</v>
      </c>
      <c r="L85" s="10">
        <f>L12+L18+L28+L80</f>
        <v>60095847.310000002</v>
      </c>
    </row>
    <row r="86" spans="1:12" ht="15.75" thickBot="1" x14ac:dyDescent="0.3"/>
    <row r="87" spans="1:12" ht="29.25" customHeight="1" thickBot="1" x14ac:dyDescent="0.3">
      <c r="A87" s="14" t="s">
        <v>96</v>
      </c>
    </row>
    <row r="88" spans="1:12" ht="30.75" thickBot="1" x14ac:dyDescent="0.3">
      <c r="A88" s="14" t="s">
        <v>91</v>
      </c>
      <c r="F88" s="19"/>
    </row>
    <row r="89" spans="1:12" ht="75.75" thickBot="1" x14ac:dyDescent="0.3">
      <c r="A89" s="15" t="s">
        <v>92</v>
      </c>
      <c r="F89" s="20" t="s">
        <v>93</v>
      </c>
    </row>
    <row r="90" spans="1:12" x14ac:dyDescent="0.25">
      <c r="F90" s="19" t="s">
        <v>94</v>
      </c>
    </row>
  </sheetData>
  <mergeCells count="9">
    <mergeCell ref="A7:L7"/>
    <mergeCell ref="D9:L9"/>
    <mergeCell ref="A3:L3"/>
    <mergeCell ref="A4:L4"/>
    <mergeCell ref="A9:A10"/>
    <mergeCell ref="B9:B10"/>
    <mergeCell ref="C9:C10"/>
    <mergeCell ref="A5:L5"/>
    <mergeCell ref="A6:L6"/>
  </mergeCells>
  <pageMargins left="0.7" right="0.7" top="0.75" bottom="0.75" header="0.3" footer="0.3"/>
  <pageSetup paperSize="8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2023-09-12T14:12:00Z</cp:lastPrinted>
  <dcterms:created xsi:type="dcterms:W3CDTF">2021-07-29T18:58:50Z</dcterms:created>
  <dcterms:modified xsi:type="dcterms:W3CDTF">2023-09-12T14:12:48Z</dcterms:modified>
</cp:coreProperties>
</file>