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4\Octubre\datos abiertos\"/>
    </mc:Choice>
  </mc:AlternateContent>
  <bookViews>
    <workbookView xWindow="0" yWindow="0" windowWidth="28800" windowHeight="12180"/>
  </bookViews>
  <sheets>
    <sheet name="P2 Presupuesto Aprobado-Ejec " sheetId="2" r:id="rId1"/>
  </sheets>
  <definedNames>
    <definedName name="_xlnm.Print_Area" localSheetId="0">'P2 Presupuesto Aprobado-Ejec '!$A$1:$N$91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7" i="2" l="1"/>
  <c r="M28" i="2"/>
  <c r="M80" i="2"/>
  <c r="L28" i="2"/>
  <c r="K80" i="2"/>
  <c r="L80" i="2"/>
  <c r="L77" i="2"/>
  <c r="K77" i="2"/>
  <c r="K28" i="2"/>
  <c r="J80" i="2"/>
  <c r="J77" i="2"/>
  <c r="J28" i="2"/>
  <c r="I28" i="2" l="1"/>
  <c r="I80" i="2"/>
  <c r="H80" i="2"/>
  <c r="H77" i="2" l="1"/>
  <c r="H28" i="2"/>
  <c r="G19" i="2" l="1"/>
  <c r="G17" i="2"/>
  <c r="G13" i="2"/>
  <c r="G12" i="2" s="1"/>
  <c r="F80" i="2"/>
  <c r="G80" i="2"/>
  <c r="F77" i="2"/>
  <c r="G37" i="2"/>
  <c r="G35" i="2"/>
  <c r="G34" i="2"/>
  <c r="G24" i="2"/>
  <c r="F28" i="2"/>
  <c r="G28" i="2" l="1"/>
  <c r="E28" i="2"/>
  <c r="E80" i="2"/>
  <c r="D17" i="2" l="1"/>
  <c r="D19" i="2"/>
  <c r="D77" i="2" l="1"/>
  <c r="C28" i="2" l="1"/>
  <c r="D28" i="2"/>
  <c r="I77" i="2" l="1"/>
  <c r="G77" i="2" l="1"/>
  <c r="E77" i="2"/>
  <c r="D18" i="2" l="1"/>
  <c r="D12" i="2"/>
  <c r="D85" i="2" l="1"/>
  <c r="B12" i="2"/>
  <c r="N23" i="2" l="1"/>
  <c r="G18" i="2"/>
  <c r="F12" i="2" l="1"/>
  <c r="D54" i="2" l="1"/>
  <c r="C54" i="2"/>
  <c r="C18" i="2"/>
  <c r="C12" i="2"/>
  <c r="N54" i="2"/>
  <c r="M54" i="2"/>
  <c r="L54" i="2"/>
  <c r="K54" i="2"/>
  <c r="J54" i="2"/>
  <c r="I54" i="2"/>
  <c r="H54" i="2"/>
  <c r="G54" i="2"/>
  <c r="G11" i="2" s="1"/>
  <c r="F54" i="2"/>
  <c r="E54" i="2"/>
  <c r="B54" i="2"/>
  <c r="D11" i="2" l="1"/>
  <c r="N13" i="2"/>
  <c r="N14" i="2"/>
  <c r="N17" i="2"/>
  <c r="N19" i="2"/>
  <c r="N20" i="2"/>
  <c r="N21" i="2"/>
  <c r="N22" i="2"/>
  <c r="N24" i="2"/>
  <c r="N25" i="2"/>
  <c r="N26" i="2"/>
  <c r="N29" i="2"/>
  <c r="N30" i="2"/>
  <c r="N31" i="2"/>
  <c r="N32" i="2"/>
  <c r="N33" i="2"/>
  <c r="N34" i="2"/>
  <c r="N35" i="2"/>
  <c r="N37" i="2"/>
  <c r="M18" i="2"/>
  <c r="M12" i="2"/>
  <c r="M85" i="2" s="1"/>
  <c r="C11" i="2"/>
  <c r="L18" i="2" l="1"/>
  <c r="L12" i="2"/>
  <c r="L85" i="2" l="1"/>
  <c r="K18" i="2"/>
  <c r="K12" i="2"/>
  <c r="K85" i="2" l="1"/>
  <c r="C85" i="2"/>
  <c r="J18" i="2" l="1"/>
  <c r="J12" i="2"/>
  <c r="G85" i="2"/>
  <c r="I18" i="2"/>
  <c r="H18" i="2"/>
  <c r="F18" i="2"/>
  <c r="E18" i="2"/>
  <c r="I12" i="2"/>
  <c r="H12" i="2"/>
  <c r="E12" i="2"/>
  <c r="E85" i="2" s="1"/>
  <c r="B28" i="2"/>
  <c r="B18" i="2"/>
  <c r="F85" i="2" l="1"/>
  <c r="F11" i="2"/>
  <c r="H85" i="2"/>
  <c r="E11" i="2"/>
  <c r="J85" i="2"/>
  <c r="I85" i="2"/>
  <c r="N12" i="2"/>
  <c r="B11" i="2"/>
  <c r="N28" i="2"/>
  <c r="N18" i="2"/>
  <c r="B85" i="2"/>
  <c r="N85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<sst xmlns="http://schemas.openxmlformats.org/spreadsheetml/2006/main" count="101" uniqueCount="101">
  <si>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</si>
  <si>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</si>
  <si>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</si>
  <si>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</si>
  <si>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</si>
  <si>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</si>
  <si>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</si>
  <si>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</si>
  <si>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</si>
  <si>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</si>
  <si>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</si>
  <si>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</si>
  <si>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</si>
  <si>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</si>
  <si>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</si>
  <si>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</si>
  <si>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</si>
  <si>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</si>
  <si>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</si>
  <si>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</si>
  <si>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</si>
  <si>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</si>
  <si>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</si>
  <si>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</si>
  <si>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</si>
  <si>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</si>
  <si>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</si>
  <si>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</si>
  <si>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</si>
  <si>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</si>
  <si>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</si>
  <si>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</si>
  <si>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</si>
  <si>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</si>
  <si>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</si>
  <si>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</si>
  <si>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</si>
  <si>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</si>
  <si>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</si>
  <si>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</si>
  <si>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</si>
  <si>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</si>
  <si>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</si>
  <si>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</si>
  <si>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</si>
  <si>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</si>
  <si>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</si>
  <si>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</si>
  <si>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</si>
  <si>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</si>
  <si>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</si>
  <si>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</si>
  <si>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</si>
  <si>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</si>
  <si>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</si>
  <si>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</si>
  <si>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</si>
  <si>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</si>
  <si>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</si>
  <si>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</si>
  <si>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</si>
  <si>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</si>
  <si>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</si>
  <si>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</si>
  <si>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</si>
  <si>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</si>
  <si>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</si>
  <si>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</si>
  <si>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</si>
  <si>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</si>
  <si>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</si>
  <si>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</si>
  <si>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</si>
  <si>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</si>
  <si>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</si>
  <si>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</si>
  <si>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</si>
  <si>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</si>
  <si>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</si>
  <si>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</si>
  <si>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</si>
  <si>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</si>
  <si>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</si>
  <si>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</si>
  <si>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</si>
  <si>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</si>
  <si>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</si>
  <si>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</si>
  <si>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</si>
  <si>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</si>
  <si>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</si>
  <si>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</si>
  <si>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</si>
  <si>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</si>
  <si>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</si>
  <si>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</si>
  <si>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</si>
  <si>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</si>
  <si>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Octubre</t>
  </si>
  <si>
    <t>Año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</si>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</sst>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5" fillId="0" borderId="0" xfId="1" applyFont="1"/>
    <xf numFmtId="43" fontId="9" fillId="2" borderId="2" xfId="1" applyFont="1" applyFill="1" applyBorder="1"/>
    <xf numFmtId="43" fontId="3" fillId="0" borderId="0" xfId="0" applyNumberFormat="1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156794</xdr:colOff>
      <xdr:row>1</xdr:row>
      <xdr:rowOff>23813</xdr:rowOff>
    </xdr:from>
    <xdr:to>
      <xdr:col>0</xdr:col>
      <xdr:colOff>2726531</xdr:colOff>
      <xdr:row>7</xdr:row>
      <xdr:rowOff>111729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94" y="214313"/>
          <a:ext cx="2569737" cy="1504760"/>
        </a:xfrm>
        <a:prstGeom prst="rect">
          <a:avLst/>
        </a:prstGeom>
      </xdr:spPr>
    </xdr:pic>
    <xdr:clientData/>
  </xdr:twoCellAnchor>
  <xdr:twoCellAnchor editAs="oneCell">
    <xdr:from>
      <xdr:col>11</xdr:col>
      <xdr:colOff>538427</xdr:colOff>
      <xdr:row>1</xdr:row>
      <xdr:rowOff>19844</xdr:rowOff>
    </xdr:from>
    <xdr:to>
      <xdr:col>13</xdr:col>
      <xdr:colOff>1051718</xdr:colOff>
      <xdr:row>7</xdr:row>
      <xdr:rowOff>66147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179" b="38035"/>
        <a:stretch/>
      </xdr:blipFill>
      <xdr:spPr bwMode="auto">
        <a:xfrm>
          <a:off x="16457083" y="210344"/>
          <a:ext cx="2763573" cy="146314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0"/>
  <sheetViews>
    <sheetView showGridLines="0" tabSelected="1" zoomScale="90" zoomScaleNormal="90" workbookViewId="0">
      <pane ySplit="10" topLeftCell="A11" activePane="bottomLeft" state="frozen"/>
      <selection activeCell="B1" sqref="B1"/>
      <selection pane="bottomLeft" activeCell="A89" sqref="A89:XFD89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7" customWidth="1"/>
    <col min="7" max="7" width="16.140625" customWidth="1"/>
    <col min="8" max="8" width="20" customWidth="1"/>
    <col min="9" max="9" width="17.85546875" customWidth="1"/>
    <col min="10" max="10" width="18.140625" customWidth="1"/>
    <col min="11" max="11" width="16.28515625" customWidth="1"/>
    <col min="12" max="12" width="18.140625" customWidth="1"/>
    <col min="13" max="13" width="15.5703125" bestFit="1" customWidth="1"/>
    <col min="14" max="14" width="18.42578125" customWidth="1"/>
  </cols>
  <sheetData>
    <row r="3" spans="1:15" ht="28.5" customHeight="1" x14ac:dyDescent="0.25">
      <c r="A3" s="48" t="s">
        <v>88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5" ht="21" customHeight="1" x14ac:dyDescent="0.25">
      <c r="A4" s="50" t="s">
        <v>89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5" ht="15.75" x14ac:dyDescent="0.25">
      <c r="A5" s="55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5" ht="15.75" customHeight="1" x14ac:dyDescent="0.25">
      <c r="A6" s="57" t="s">
        <v>85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5" ht="15.75" customHeight="1" x14ac:dyDescent="0.25">
      <c r="A7" s="43" t="s">
        <v>75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5" x14ac:dyDescent="0.25">
      <c r="C8" s="16"/>
      <c r="D8" s="16"/>
      <c r="E8" s="16"/>
    </row>
    <row r="9" spans="1:15" ht="25.5" customHeight="1" x14ac:dyDescent="0.25">
      <c r="A9" s="52" t="s">
        <v>65</v>
      </c>
      <c r="B9" s="53" t="s">
        <v>87</v>
      </c>
      <c r="C9" s="53" t="s">
        <v>86</v>
      </c>
      <c r="D9" s="44" t="s">
        <v>91</v>
      </c>
      <c r="E9" s="45"/>
      <c r="F9" s="45"/>
      <c r="G9" s="45"/>
      <c r="H9" s="45"/>
      <c r="I9" s="45"/>
      <c r="J9" s="45"/>
      <c r="K9" s="45"/>
      <c r="L9" s="46"/>
      <c r="M9" s="46"/>
      <c r="N9" s="47"/>
    </row>
    <row r="10" spans="1:15" x14ac:dyDescent="0.25">
      <c r="A10" s="52"/>
      <c r="B10" s="54"/>
      <c r="C10" s="54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95</v>
      </c>
      <c r="M10" s="7" t="s">
        <v>98</v>
      </c>
      <c r="N10" s="7" t="s">
        <v>76</v>
      </c>
    </row>
    <row r="11" spans="1:15" ht="15.75" x14ac:dyDescent="0.25">
      <c r="A11" s="1" t="s">
        <v>0</v>
      </c>
      <c r="B11" s="21">
        <f t="shared" ref="B11:G11" si="0">B12+B18+B28+B54</f>
        <v>131500000</v>
      </c>
      <c r="C11" s="21">
        <f t="shared" si="0"/>
        <v>0</v>
      </c>
      <c r="D11" s="22">
        <f t="shared" si="0"/>
        <v>5260417</v>
      </c>
      <c r="E11" s="22">
        <f t="shared" si="0"/>
        <v>5535737</v>
      </c>
      <c r="F11" s="22">
        <f t="shared" si="0"/>
        <v>9286392</v>
      </c>
      <c r="G11" s="22">
        <f t="shared" si="0"/>
        <v>6726701</v>
      </c>
      <c r="H11" s="22"/>
      <c r="I11" s="22"/>
      <c r="J11" s="22"/>
      <c r="K11" s="22"/>
      <c r="L11" s="22"/>
      <c r="M11" s="22"/>
      <c r="N11" s="22"/>
    </row>
    <row r="12" spans="1:15" ht="15.75" x14ac:dyDescent="0.25">
      <c r="A12" s="2" t="s">
        <v>1</v>
      </c>
      <c r="B12" s="17">
        <f>SUM(B13:B17)</f>
        <v>81997031</v>
      </c>
      <c r="C12" s="23">
        <f>SUM(C13:C17)</f>
        <v>0</v>
      </c>
      <c r="D12" s="17">
        <f>SUM(D13:D17)</f>
        <v>5114057</v>
      </c>
      <c r="E12" s="17">
        <f t="shared" ref="E12:J12" si="1">SUM(E13:E17)</f>
        <v>5022529</v>
      </c>
      <c r="F12" s="17">
        <f t="shared" si="1"/>
        <v>6863600</v>
      </c>
      <c r="G12" s="17">
        <f>SUM(G13:G17)</f>
        <v>5554527</v>
      </c>
      <c r="H12" s="17">
        <f t="shared" si="1"/>
        <v>9787100</v>
      </c>
      <c r="I12" s="17">
        <f t="shared" si="1"/>
        <v>5157880</v>
      </c>
      <c r="J12" s="17">
        <f t="shared" si="1"/>
        <v>5174554</v>
      </c>
      <c r="K12" s="17">
        <f t="shared" ref="K12" si="2">SUM(K13:K17)</f>
        <v>5288860</v>
      </c>
      <c r="L12" s="17">
        <f>SUM(L13:L17)</f>
        <v>5108887</v>
      </c>
      <c r="M12" s="17">
        <f>SUM(M13:M17)</f>
        <v>9610889</v>
      </c>
      <c r="N12" s="18">
        <f>SUM(D12:M12)</f>
        <v>62682883</v>
      </c>
    </row>
    <row r="13" spans="1:15" ht="15.75" x14ac:dyDescent="0.25">
      <c r="A13" s="4" t="s">
        <v>2</v>
      </c>
      <c r="B13" s="24">
        <v>62603446</v>
      </c>
      <c r="C13" s="24"/>
      <c r="D13" s="25">
        <v>4377643</v>
      </c>
      <c r="E13" s="26">
        <v>4308511</v>
      </c>
      <c r="F13" s="27">
        <v>4194175</v>
      </c>
      <c r="G13" s="11">
        <f>1937768+193175+468000+102000+576834+1216000+45000+272000+40000</f>
        <v>4850777</v>
      </c>
      <c r="H13" s="26">
        <v>4889435</v>
      </c>
      <c r="I13" s="26">
        <v>4491675</v>
      </c>
      <c r="J13" s="26">
        <v>4389925</v>
      </c>
      <c r="K13" s="26">
        <v>4492230</v>
      </c>
      <c r="L13" s="26">
        <v>4337350</v>
      </c>
      <c r="M13" s="26">
        <v>4363350</v>
      </c>
      <c r="N13" s="28">
        <f>SUM(D13:M13)</f>
        <v>44695071</v>
      </c>
    </row>
    <row r="14" spans="1:15" ht="15.75" x14ac:dyDescent="0.25">
      <c r="A14" s="4" t="s">
        <v>3</v>
      </c>
      <c r="B14" s="24">
        <v>10972600</v>
      </c>
      <c r="C14" s="24"/>
      <c r="D14" s="25">
        <v>70800</v>
      </c>
      <c r="E14" s="13">
        <v>70500</v>
      </c>
      <c r="F14" s="13">
        <v>2030500</v>
      </c>
      <c r="G14" s="12">
        <v>67500</v>
      </c>
      <c r="H14" s="26">
        <v>4235000</v>
      </c>
      <c r="I14" s="26"/>
      <c r="J14" s="26">
        <v>116000</v>
      </c>
      <c r="K14" s="26">
        <v>116000</v>
      </c>
      <c r="L14" s="26">
        <v>111000</v>
      </c>
      <c r="M14" s="26">
        <v>4583000</v>
      </c>
      <c r="N14" s="28">
        <f>SUM(D14:M14)</f>
        <v>11400300</v>
      </c>
    </row>
    <row r="15" spans="1:15" ht="15.75" x14ac:dyDescent="0.25">
      <c r="A15" s="4" t="s">
        <v>4</v>
      </c>
      <c r="B15" s="24"/>
      <c r="C15" s="24"/>
      <c r="D15" s="25"/>
      <c r="E15" s="13"/>
      <c r="F15" s="13"/>
      <c r="G15" s="12"/>
      <c r="H15" s="26"/>
      <c r="I15" s="26"/>
      <c r="J15" s="26"/>
      <c r="K15" s="26"/>
      <c r="L15" s="26"/>
      <c r="M15" s="26"/>
      <c r="N15" s="30"/>
      <c r="O15" s="9"/>
    </row>
    <row r="16" spans="1:15" ht="15.75" x14ac:dyDescent="0.25">
      <c r="A16" s="4" t="s">
        <v>5</v>
      </c>
      <c r="B16" s="24"/>
      <c r="C16" s="24"/>
      <c r="D16" s="29"/>
      <c r="E16" s="13"/>
      <c r="F16" s="13"/>
      <c r="G16" s="12"/>
      <c r="H16" s="30"/>
      <c r="I16" s="28"/>
      <c r="J16" s="30"/>
      <c r="K16" s="30"/>
      <c r="L16" s="30"/>
      <c r="M16" s="30"/>
      <c r="N16" s="30"/>
    </row>
    <row r="17" spans="1:14" ht="15.75" x14ac:dyDescent="0.25">
      <c r="A17" s="4" t="s">
        <v>6</v>
      </c>
      <c r="B17" s="24">
        <v>8420985</v>
      </c>
      <c r="C17" s="24"/>
      <c r="D17" s="25">
        <f>189221+189488+27356+99033+99173+13808+22121+22152+3262</f>
        <v>665614</v>
      </c>
      <c r="E17" s="13">
        <v>643518</v>
      </c>
      <c r="F17" s="31">
        <v>638925</v>
      </c>
      <c r="G17" s="12">
        <f>184707+184967+26958+89405+89531+13116+22121+22152+3293</f>
        <v>636250</v>
      </c>
      <c r="H17" s="31">
        <v>662665</v>
      </c>
      <c r="I17" s="32">
        <v>666205</v>
      </c>
      <c r="J17" s="33">
        <v>668629</v>
      </c>
      <c r="K17" s="33">
        <v>680630</v>
      </c>
      <c r="L17" s="26">
        <v>660537</v>
      </c>
      <c r="M17" s="33">
        <v>664539</v>
      </c>
      <c r="N17" s="28">
        <f>SUM(D17:M17)</f>
        <v>6587512</v>
      </c>
    </row>
    <row r="18" spans="1:14" ht="15.75" x14ac:dyDescent="0.25">
      <c r="A18" s="2" t="s">
        <v>7</v>
      </c>
      <c r="B18" s="34">
        <f>SUM(B19:B27)</f>
        <v>16270544</v>
      </c>
      <c r="C18" s="34">
        <f>SUM(C19:C26)</f>
        <v>0</v>
      </c>
      <c r="D18" s="34">
        <f>SUM(D19:D27)</f>
        <v>146360</v>
      </c>
      <c r="E18" s="34">
        <f t="shared" ref="E18:J18" si="3">SUM(E19:E27)</f>
        <v>505144</v>
      </c>
      <c r="F18" s="34">
        <f t="shared" si="3"/>
        <v>540236</v>
      </c>
      <c r="G18" s="34">
        <f t="shared" si="3"/>
        <v>912904</v>
      </c>
      <c r="H18" s="34">
        <f t="shared" si="3"/>
        <v>1843549</v>
      </c>
      <c r="I18" s="34">
        <f t="shared" si="3"/>
        <v>1449479</v>
      </c>
      <c r="J18" s="34">
        <f t="shared" si="3"/>
        <v>1420483</v>
      </c>
      <c r="K18" s="34">
        <f t="shared" ref="K18" si="4">SUM(K19:K27)</f>
        <v>2103713</v>
      </c>
      <c r="L18" s="18">
        <f>SUM(L19:L27)</f>
        <v>1790602</v>
      </c>
      <c r="M18" s="18">
        <f>SUM(M19:M27)</f>
        <v>1040729</v>
      </c>
      <c r="N18" s="18">
        <f>SUM(D18:M18)</f>
        <v>11753199</v>
      </c>
    </row>
    <row r="19" spans="1:14" ht="15.75" x14ac:dyDescent="0.25">
      <c r="A19" s="4" t="s">
        <v>8</v>
      </c>
      <c r="B19" s="24">
        <v>6764181</v>
      </c>
      <c r="C19" s="24"/>
      <c r="D19" s="25">
        <f>54270+20007+6682</f>
        <v>80959</v>
      </c>
      <c r="E19" s="13">
        <v>451784</v>
      </c>
      <c r="F19" s="13">
        <v>473244</v>
      </c>
      <c r="G19" s="12">
        <f>74008+20007+364055+6682</f>
        <v>464752</v>
      </c>
      <c r="H19" s="26">
        <v>454767</v>
      </c>
      <c r="I19" s="26">
        <v>468337</v>
      </c>
      <c r="J19" s="26">
        <v>466977</v>
      </c>
      <c r="K19" s="26">
        <v>204335</v>
      </c>
      <c r="L19" s="26">
        <v>1093452</v>
      </c>
      <c r="M19" s="26">
        <v>666561</v>
      </c>
      <c r="N19" s="28">
        <f>SUM(D19:M19)</f>
        <v>4825168</v>
      </c>
    </row>
    <row r="20" spans="1:14" ht="15.75" x14ac:dyDescent="0.25">
      <c r="A20" s="4" t="s">
        <v>9</v>
      </c>
      <c r="B20" s="24">
        <v>654000</v>
      </c>
      <c r="C20" s="24"/>
      <c r="D20" s="29" t="s">
        <v>100</v>
      </c>
      <c r="E20" s="13"/>
      <c r="F20" s="13"/>
      <c r="G20" s="12"/>
      <c r="H20" s="26"/>
      <c r="I20" s="26">
        <v>28763</v>
      </c>
      <c r="J20" s="26">
        <v>948</v>
      </c>
      <c r="K20" s="26"/>
      <c r="L20" s="26">
        <v>113</v>
      </c>
      <c r="M20" s="26">
        <v>913</v>
      </c>
      <c r="N20" s="28">
        <f>SUM(D20:M20)</f>
        <v>30737</v>
      </c>
    </row>
    <row r="21" spans="1:14" ht="15.75" x14ac:dyDescent="0.25">
      <c r="A21" s="4" t="s">
        <v>10</v>
      </c>
      <c r="B21" s="24">
        <v>500000</v>
      </c>
      <c r="C21" s="24"/>
      <c r="D21" s="29"/>
      <c r="E21" s="13"/>
      <c r="F21" s="13"/>
      <c r="G21" s="12"/>
      <c r="H21" s="26">
        <v>117200</v>
      </c>
      <c r="I21" s="26">
        <v>114350</v>
      </c>
      <c r="J21" s="26">
        <v>38800</v>
      </c>
      <c r="K21" s="26">
        <v>15750</v>
      </c>
      <c r="L21" s="26"/>
      <c r="M21" s="26">
        <v>59650</v>
      </c>
      <c r="N21" s="28">
        <f>SUM(D21:M21)</f>
        <v>345750</v>
      </c>
    </row>
    <row r="22" spans="1:14" ht="15.75" x14ac:dyDescent="0.25">
      <c r="A22" s="4" t="s">
        <v>11</v>
      </c>
      <c r="B22" s="24"/>
      <c r="C22" s="24"/>
      <c r="D22" s="29"/>
      <c r="E22" s="13"/>
      <c r="F22" s="13"/>
      <c r="G22" s="12"/>
      <c r="H22" s="26">
        <v>123898</v>
      </c>
      <c r="I22" s="26"/>
      <c r="J22" s="26">
        <v>670</v>
      </c>
      <c r="K22" s="26"/>
      <c r="L22" s="26">
        <v>600</v>
      </c>
      <c r="M22" s="26">
        <v>3509</v>
      </c>
      <c r="N22" s="28">
        <f>SUM(D22:M22)</f>
        <v>128677</v>
      </c>
    </row>
    <row r="23" spans="1:14" ht="15.75" x14ac:dyDescent="0.25">
      <c r="A23" s="4" t="s">
        <v>12</v>
      </c>
      <c r="B23" s="24"/>
      <c r="C23" s="24"/>
      <c r="D23" s="29"/>
      <c r="E23" s="13"/>
      <c r="F23" s="13"/>
      <c r="G23" s="12"/>
      <c r="H23" s="26">
        <v>325713</v>
      </c>
      <c r="I23" s="26">
        <v>20060</v>
      </c>
      <c r="J23" s="26">
        <v>10030</v>
      </c>
      <c r="K23" s="26">
        <v>10030</v>
      </c>
      <c r="L23" s="26">
        <v>10030</v>
      </c>
      <c r="M23" s="26">
        <v>10030</v>
      </c>
      <c r="N23" s="28">
        <f>SUM(D23:M23)</f>
        <v>385893</v>
      </c>
    </row>
    <row r="24" spans="1:14" ht="15.75" x14ac:dyDescent="0.25">
      <c r="A24" s="4" t="s">
        <v>13</v>
      </c>
      <c r="B24" s="24">
        <v>978683</v>
      </c>
      <c r="C24" s="24"/>
      <c r="D24" s="25">
        <v>65076</v>
      </c>
      <c r="E24" s="13">
        <v>53035</v>
      </c>
      <c r="F24" s="13">
        <v>56667</v>
      </c>
      <c r="G24" s="12">
        <f>357857+89970</f>
        <v>447827</v>
      </c>
      <c r="H24" s="26">
        <v>63743</v>
      </c>
      <c r="I24" s="26">
        <v>392532</v>
      </c>
      <c r="J24" s="26">
        <v>66152</v>
      </c>
      <c r="K24" s="26">
        <v>62783</v>
      </c>
      <c r="L24" s="26">
        <v>65299</v>
      </c>
      <c r="M24" s="26">
        <v>74658</v>
      </c>
      <c r="N24" s="28">
        <f>SUM(D24:M24)</f>
        <v>1347772</v>
      </c>
    </row>
    <row r="25" spans="1:14" ht="15.75" x14ac:dyDescent="0.25">
      <c r="A25" s="4" t="s">
        <v>14</v>
      </c>
      <c r="B25" s="24">
        <v>3140000</v>
      </c>
      <c r="C25" s="24"/>
      <c r="D25" s="25"/>
      <c r="E25" s="13"/>
      <c r="F25" s="13"/>
      <c r="G25" s="12"/>
      <c r="H25" s="33">
        <v>720228</v>
      </c>
      <c r="I25" s="33">
        <v>70000</v>
      </c>
      <c r="J25" s="26">
        <v>659256</v>
      </c>
      <c r="K25" s="26">
        <v>731301</v>
      </c>
      <c r="L25" s="26">
        <v>42451</v>
      </c>
      <c r="M25" s="26">
        <v>86417</v>
      </c>
      <c r="N25" s="28">
        <f>SUM(D25:M25)</f>
        <v>2309653</v>
      </c>
    </row>
    <row r="26" spans="1:14" ht="15.75" x14ac:dyDescent="0.25">
      <c r="A26" s="4" t="s">
        <v>15</v>
      </c>
      <c r="B26" s="24">
        <v>2033680</v>
      </c>
      <c r="C26" s="24"/>
      <c r="D26" s="25">
        <v>325</v>
      </c>
      <c r="E26" s="13">
        <v>325</v>
      </c>
      <c r="F26" s="13">
        <v>10325</v>
      </c>
      <c r="G26" s="12">
        <v>325</v>
      </c>
      <c r="H26" s="26">
        <v>38000</v>
      </c>
      <c r="I26" s="26">
        <v>355437</v>
      </c>
      <c r="J26" s="26">
        <v>97620</v>
      </c>
      <c r="K26" s="26">
        <v>988619</v>
      </c>
      <c r="L26" s="26">
        <v>517645</v>
      </c>
      <c r="M26" s="26">
        <v>65773</v>
      </c>
      <c r="N26" s="28">
        <f>SUM(D26:M26)</f>
        <v>2074394</v>
      </c>
    </row>
    <row r="27" spans="1:14" ht="15.75" x14ac:dyDescent="0.25">
      <c r="A27" s="4" t="s">
        <v>16</v>
      </c>
      <c r="B27" s="24">
        <v>2200000</v>
      </c>
      <c r="C27" s="24"/>
      <c r="D27" s="29"/>
      <c r="E27" s="13"/>
      <c r="F27" s="13"/>
      <c r="G27" s="12"/>
      <c r="H27" s="26"/>
      <c r="I27" s="40"/>
      <c r="J27" s="40">
        <v>80030</v>
      </c>
      <c r="K27" s="40">
        <v>90895</v>
      </c>
      <c r="L27" s="26">
        <v>61012</v>
      </c>
      <c r="M27" s="26">
        <v>73218</v>
      </c>
      <c r="N27" s="28"/>
    </row>
    <row r="28" spans="1:14" ht="15.75" x14ac:dyDescent="0.25">
      <c r="A28" s="2" t="s">
        <v>17</v>
      </c>
      <c r="B28" s="34">
        <f>SUM(B29:B37)</f>
        <v>23184627</v>
      </c>
      <c r="C28" s="34">
        <f t="shared" ref="C28:F28" si="5">SUM(C29:C37)</f>
        <v>0</v>
      </c>
      <c r="D28" s="34">
        <f t="shared" si="5"/>
        <v>0</v>
      </c>
      <c r="E28" s="34">
        <f t="shared" si="5"/>
        <v>8064</v>
      </c>
      <c r="F28" s="34">
        <f t="shared" si="5"/>
        <v>1730034</v>
      </c>
      <c r="G28" s="34">
        <f t="shared" ref="G28:M28" si="6">SUM(G29:G37)</f>
        <v>259270</v>
      </c>
      <c r="H28" s="34">
        <f t="shared" si="6"/>
        <v>1120895</v>
      </c>
      <c r="I28" s="34">
        <f t="shared" si="6"/>
        <v>549672</v>
      </c>
      <c r="J28" s="34">
        <f t="shared" si="6"/>
        <v>323054</v>
      </c>
      <c r="K28" s="34">
        <f t="shared" si="6"/>
        <v>2617750</v>
      </c>
      <c r="L28" s="34">
        <f t="shared" si="6"/>
        <v>1024833</v>
      </c>
      <c r="M28" s="34">
        <f t="shared" si="6"/>
        <v>416318</v>
      </c>
      <c r="N28" s="18">
        <f>SUM(D28:M28)</f>
        <v>8049890</v>
      </c>
    </row>
    <row r="29" spans="1:14" ht="15.75" x14ac:dyDescent="0.25">
      <c r="A29" s="4" t="s">
        <v>18</v>
      </c>
      <c r="B29" s="24">
        <v>3783628</v>
      </c>
      <c r="C29" s="24"/>
      <c r="D29" s="25"/>
      <c r="E29" s="13">
        <v>8064</v>
      </c>
      <c r="F29" s="13">
        <v>205734</v>
      </c>
      <c r="G29" s="12">
        <v>23836</v>
      </c>
      <c r="H29" s="26">
        <v>50979</v>
      </c>
      <c r="I29" s="28">
        <v>201272</v>
      </c>
      <c r="J29" s="26">
        <v>17406</v>
      </c>
      <c r="K29" s="26">
        <v>111753</v>
      </c>
      <c r="L29" s="26">
        <v>147124</v>
      </c>
      <c r="M29" s="26">
        <v>21120</v>
      </c>
      <c r="N29" s="28">
        <f>SUM(D29:M29)</f>
        <v>787288</v>
      </c>
    </row>
    <row r="30" spans="1:14" ht="15.75" x14ac:dyDescent="0.25">
      <c r="A30" s="4" t="s">
        <v>19</v>
      </c>
      <c r="B30" s="24"/>
      <c r="C30" s="24"/>
      <c r="D30" s="29"/>
      <c r="E30" s="13"/>
      <c r="F30" s="13"/>
      <c r="G30" s="12">
        <v>31691</v>
      </c>
      <c r="H30" s="13">
        <v>605</v>
      </c>
      <c r="I30" s="28"/>
      <c r="J30" s="26"/>
      <c r="K30" s="26"/>
      <c r="L30" s="26">
        <v>4130</v>
      </c>
      <c r="M30" s="26">
        <v>5378</v>
      </c>
      <c r="N30" s="28">
        <f>SUM(D30:M30)</f>
        <v>41804</v>
      </c>
    </row>
    <row r="31" spans="1:14" ht="15.75" x14ac:dyDescent="0.25">
      <c r="A31" s="4" t="s">
        <v>20</v>
      </c>
      <c r="B31" s="24">
        <v>650000</v>
      </c>
      <c r="C31" s="24"/>
      <c r="D31" s="29"/>
      <c r="E31" s="13"/>
      <c r="F31" s="13"/>
      <c r="G31" s="12"/>
      <c r="H31" s="13">
        <v>180995</v>
      </c>
      <c r="I31" s="28"/>
      <c r="J31" s="40"/>
      <c r="K31" s="26"/>
      <c r="L31" s="26">
        <v>35</v>
      </c>
      <c r="M31" s="26">
        <v>1495</v>
      </c>
      <c r="N31" s="28">
        <f>SUM(D31:M31)</f>
        <v>182525</v>
      </c>
    </row>
    <row r="32" spans="1:14" ht="15.75" x14ac:dyDescent="0.25">
      <c r="A32" s="4" t="s">
        <v>21</v>
      </c>
      <c r="B32" s="24">
        <v>437500</v>
      </c>
      <c r="C32" s="24"/>
      <c r="D32" s="29"/>
      <c r="E32" s="13"/>
      <c r="F32" s="13"/>
      <c r="G32" s="12"/>
      <c r="H32" s="13"/>
      <c r="I32" s="28"/>
      <c r="J32" s="26"/>
      <c r="K32" s="26"/>
      <c r="L32" s="26">
        <v>2615</v>
      </c>
      <c r="M32" s="26">
        <v>40928</v>
      </c>
      <c r="N32" s="28">
        <f>SUM(D32:M32)</f>
        <v>43543</v>
      </c>
    </row>
    <row r="33" spans="1:14" ht="15.75" x14ac:dyDescent="0.25">
      <c r="A33" s="4" t="s">
        <v>22</v>
      </c>
      <c r="B33" s="24"/>
      <c r="C33" s="24"/>
      <c r="D33" s="29"/>
      <c r="E33" s="13"/>
      <c r="F33" s="13"/>
      <c r="G33" s="12">
        <v>12532</v>
      </c>
      <c r="H33" s="13">
        <v>1591</v>
      </c>
      <c r="I33" s="28"/>
      <c r="J33" s="26">
        <v>460</v>
      </c>
      <c r="K33" s="26">
        <v>145352</v>
      </c>
      <c r="L33" s="26">
        <v>700</v>
      </c>
      <c r="M33" s="26">
        <v>4438</v>
      </c>
      <c r="N33" s="28">
        <f>SUM(D33:M33)</f>
        <v>165073</v>
      </c>
    </row>
    <row r="34" spans="1:14" ht="15.75" x14ac:dyDescent="0.25">
      <c r="A34" s="4" t="s">
        <v>23</v>
      </c>
      <c r="B34" s="24">
        <v>500000</v>
      </c>
      <c r="C34" s="24"/>
      <c r="D34" s="29"/>
      <c r="E34" s="13"/>
      <c r="F34" s="13"/>
      <c r="G34" s="12">
        <f>3853+3764+12646+7894</f>
        <v>28157</v>
      </c>
      <c r="H34" s="13">
        <v>26806</v>
      </c>
      <c r="I34" s="28"/>
      <c r="J34" s="26">
        <v>7080</v>
      </c>
      <c r="K34" s="26">
        <v>89257</v>
      </c>
      <c r="L34" s="26">
        <v>22132</v>
      </c>
      <c r="M34" s="26">
        <v>91721</v>
      </c>
      <c r="N34" s="28">
        <f>SUM(D34:M34)</f>
        <v>265153</v>
      </c>
    </row>
    <row r="35" spans="1:14" ht="15.75" x14ac:dyDescent="0.25">
      <c r="A35" s="4" t="s">
        <v>24</v>
      </c>
      <c r="B35" s="24">
        <v>11793030</v>
      </c>
      <c r="C35" s="24"/>
      <c r="D35" s="29"/>
      <c r="E35" s="13"/>
      <c r="F35" s="13">
        <v>1400000</v>
      </c>
      <c r="G35" s="12">
        <f>39106+3422</f>
        <v>42528</v>
      </c>
      <c r="H35" s="13">
        <v>2336</v>
      </c>
      <c r="I35" s="28">
        <v>261807</v>
      </c>
      <c r="J35" s="26">
        <v>143028</v>
      </c>
      <c r="K35" s="26">
        <v>1580266</v>
      </c>
      <c r="L35" s="26">
        <v>248783</v>
      </c>
      <c r="M35" s="26">
        <v>39966</v>
      </c>
      <c r="N35" s="28">
        <f>SUM(D35:M35)</f>
        <v>3718714</v>
      </c>
    </row>
    <row r="36" spans="1:14" ht="15.75" x14ac:dyDescent="0.25">
      <c r="A36" s="4" t="s">
        <v>25</v>
      </c>
      <c r="B36" s="24"/>
      <c r="C36" s="24"/>
      <c r="D36" s="29"/>
      <c r="E36" s="13"/>
      <c r="F36" s="13"/>
      <c r="G36" s="12"/>
      <c r="H36" s="30"/>
      <c r="I36" s="30"/>
      <c r="J36" s="40"/>
      <c r="K36" s="30"/>
      <c r="L36" s="30"/>
      <c r="M36" s="30"/>
      <c r="N36" s="28"/>
    </row>
    <row r="37" spans="1:14" ht="15.75" x14ac:dyDescent="0.25">
      <c r="A37" s="4" t="s">
        <v>26</v>
      </c>
      <c r="B37" s="24">
        <v>6020469</v>
      </c>
      <c r="C37" s="24"/>
      <c r="D37" s="29"/>
      <c r="E37" s="13"/>
      <c r="F37" s="13">
        <v>124300</v>
      </c>
      <c r="G37" s="12">
        <f>4457+22093+19199+10030+19175+6785+38787</f>
        <v>120526</v>
      </c>
      <c r="H37" s="13">
        <v>857583</v>
      </c>
      <c r="I37" s="28">
        <v>86593</v>
      </c>
      <c r="J37" s="40">
        <v>155080</v>
      </c>
      <c r="K37" s="26">
        <v>691122</v>
      </c>
      <c r="L37" s="26">
        <v>599314</v>
      </c>
      <c r="M37" s="26">
        <v>211272</v>
      </c>
      <c r="N37" s="28">
        <f>SUM(D37:M37)</f>
        <v>2845790</v>
      </c>
    </row>
    <row r="38" spans="1:14" ht="15.75" x14ac:dyDescent="0.25">
      <c r="A38" s="2" t="s">
        <v>27</v>
      </c>
      <c r="B38" s="35"/>
      <c r="C38" s="35"/>
      <c r="G38" s="39"/>
    </row>
    <row r="39" spans="1:14" ht="15.75" x14ac:dyDescent="0.25">
      <c r="A39" s="4" t="s">
        <v>28</v>
      </c>
      <c r="B39" s="29"/>
      <c r="C39" s="29"/>
      <c r="G39" s="39"/>
    </row>
    <row r="40" spans="1:14" ht="15.75" x14ac:dyDescent="0.25">
      <c r="A40" s="4" t="s">
        <v>29</v>
      </c>
      <c r="B40" s="29"/>
      <c r="C40" s="29"/>
      <c r="G40" s="39"/>
    </row>
    <row r="41" spans="1:14" ht="15.75" x14ac:dyDescent="0.25">
      <c r="A41" s="4" t="s">
        <v>30</v>
      </c>
      <c r="B41" s="29"/>
      <c r="C41" s="29"/>
      <c r="G41" s="39"/>
    </row>
    <row r="42" spans="1:14" ht="15.75" x14ac:dyDescent="0.25">
      <c r="A42" s="4" t="s">
        <v>31</v>
      </c>
      <c r="B42" s="29"/>
      <c r="C42" s="29"/>
    </row>
    <row r="43" spans="1:14" ht="15.75" x14ac:dyDescent="0.25">
      <c r="A43" s="4" t="s">
        <v>32</v>
      </c>
      <c r="B43" s="29"/>
      <c r="C43" s="29"/>
    </row>
    <row r="44" spans="1:14" ht="15.75" x14ac:dyDescent="0.25">
      <c r="A44" s="4" t="s">
        <v>33</v>
      </c>
      <c r="B44" s="29"/>
      <c r="C44" s="29"/>
    </row>
    <row r="45" spans="1:14" ht="15.75" x14ac:dyDescent="0.25">
      <c r="A45" s="4" t="s">
        <v>34</v>
      </c>
      <c r="B45" s="29"/>
      <c r="C45" s="29"/>
    </row>
    <row r="46" spans="1:14" ht="15.75" x14ac:dyDescent="0.25">
      <c r="A46" s="4" t="s">
        <v>35</v>
      </c>
      <c r="B46" s="35"/>
      <c r="C46" s="30"/>
    </row>
    <row r="47" spans="1:14" ht="15.75" x14ac:dyDescent="0.25">
      <c r="A47" s="2" t="s">
        <v>36</v>
      </c>
      <c r="B47" s="29"/>
      <c r="C47" s="30"/>
    </row>
    <row r="48" spans="1:14" ht="15.75" x14ac:dyDescent="0.25">
      <c r="A48" s="4" t="s">
        <v>37</v>
      </c>
      <c r="B48" s="29"/>
      <c r="C48" s="30"/>
    </row>
    <row r="49" spans="1:14" ht="15.75" x14ac:dyDescent="0.25">
      <c r="A49" s="4" t="s">
        <v>38</v>
      </c>
      <c r="B49" s="29"/>
      <c r="C49" s="30"/>
    </row>
    <row r="50" spans="1:14" ht="15.75" x14ac:dyDescent="0.25">
      <c r="A50" s="4" t="s">
        <v>39</v>
      </c>
      <c r="B50" s="29"/>
      <c r="C50" s="30"/>
    </row>
    <row r="51" spans="1:14" ht="15.75" x14ac:dyDescent="0.25">
      <c r="A51" s="4" t="s">
        <v>40</v>
      </c>
      <c r="B51" s="29"/>
      <c r="C51" s="30"/>
    </row>
    <row r="52" spans="1:14" ht="15.75" x14ac:dyDescent="0.25">
      <c r="A52" s="4" t="s">
        <v>41</v>
      </c>
      <c r="B52" s="29"/>
      <c r="C52" s="30"/>
    </row>
    <row r="53" spans="1:14" ht="15.75" x14ac:dyDescent="0.25">
      <c r="A53" s="4" t="s">
        <v>42</v>
      </c>
      <c r="B53" s="29"/>
      <c r="C53" s="30"/>
    </row>
    <row r="54" spans="1:14" ht="15.75" x14ac:dyDescent="0.25">
      <c r="A54" s="2" t="s">
        <v>43</v>
      </c>
      <c r="B54" s="34">
        <f>SUM(B55:B63)</f>
        <v>10047798</v>
      </c>
      <c r="C54" s="34">
        <f>SUM(C55:C63)</f>
        <v>0</v>
      </c>
      <c r="D54" s="34">
        <f>SUM(D55:D63)</f>
        <v>0</v>
      </c>
      <c r="E54" s="34">
        <f t="shared" ref="E54:N54" si="7">SUM(E55:E63)</f>
        <v>0</v>
      </c>
      <c r="F54" s="34">
        <f t="shared" si="7"/>
        <v>152522</v>
      </c>
      <c r="G54" s="34">
        <f t="shared" si="7"/>
        <v>0</v>
      </c>
      <c r="H54" s="34">
        <f t="shared" si="7"/>
        <v>827805</v>
      </c>
      <c r="I54" s="34">
        <f t="shared" si="7"/>
        <v>70919</v>
      </c>
      <c r="J54" s="34">
        <f t="shared" si="7"/>
        <v>847703</v>
      </c>
      <c r="K54" s="34">
        <f t="shared" si="7"/>
        <v>65844</v>
      </c>
      <c r="L54" s="34">
        <f t="shared" si="7"/>
        <v>1148986</v>
      </c>
      <c r="M54" s="34">
        <f t="shared" si="7"/>
        <v>157521</v>
      </c>
      <c r="N54">
        <f t="shared" si="7"/>
        <v>0</v>
      </c>
    </row>
    <row r="55" spans="1:14" ht="15.75" x14ac:dyDescent="0.25">
      <c r="A55" s="4" t="s">
        <v>44</v>
      </c>
      <c r="B55" s="24">
        <v>1363245</v>
      </c>
      <c r="C55" s="26"/>
      <c r="G55" s="39"/>
      <c r="H55" s="38">
        <v>729583</v>
      </c>
      <c r="I55" s="38">
        <v>44204</v>
      </c>
      <c r="J55" s="39">
        <v>482658</v>
      </c>
      <c r="K55" s="39"/>
      <c r="L55" s="38">
        <v>376833</v>
      </c>
      <c r="M55" s="26"/>
    </row>
    <row r="56" spans="1:14" ht="15.75" x14ac:dyDescent="0.25">
      <c r="A56" s="4" t="s">
        <v>45</v>
      </c>
      <c r="B56" s="24"/>
      <c r="C56" s="26"/>
      <c r="F56" s="39"/>
      <c r="K56" s="38"/>
      <c r="M56" s="38"/>
    </row>
    <row r="57" spans="1:14" ht="15.75" x14ac:dyDescent="0.25">
      <c r="A57" s="4" t="s">
        <v>46</v>
      </c>
      <c r="B57" s="24">
        <v>500000</v>
      </c>
      <c r="C57" s="26"/>
      <c r="F57" s="39"/>
      <c r="J57" s="39">
        <v>95769</v>
      </c>
      <c r="L57" s="38">
        <v>209293</v>
      </c>
      <c r="M57" s="38"/>
    </row>
    <row r="58" spans="1:14" ht="15.75" x14ac:dyDescent="0.25">
      <c r="A58" s="4" t="s">
        <v>47</v>
      </c>
      <c r="B58" s="24"/>
      <c r="C58" s="26"/>
      <c r="I58" s="39"/>
    </row>
    <row r="59" spans="1:14" ht="15.75" x14ac:dyDescent="0.25">
      <c r="A59" s="4" t="s">
        <v>48</v>
      </c>
      <c r="B59" s="24">
        <v>1500000</v>
      </c>
      <c r="C59" s="26"/>
      <c r="F59" s="39">
        <v>152522</v>
      </c>
      <c r="H59" s="38">
        <v>18336</v>
      </c>
      <c r="I59" s="39">
        <v>26715</v>
      </c>
      <c r="J59" s="39">
        <v>269276</v>
      </c>
      <c r="K59" s="39">
        <v>65844</v>
      </c>
      <c r="L59" s="38">
        <v>350460</v>
      </c>
      <c r="M59" s="26">
        <v>189921</v>
      </c>
    </row>
    <row r="60" spans="1:14" x14ac:dyDescent="0.25">
      <c r="A60" s="4" t="s">
        <v>49</v>
      </c>
      <c r="B60" s="5"/>
      <c r="C60" s="5"/>
      <c r="H60" s="39">
        <v>79886</v>
      </c>
    </row>
    <row r="61" spans="1:14" x14ac:dyDescent="0.25">
      <c r="A61" s="4" t="s">
        <v>50</v>
      </c>
      <c r="B61" s="5">
        <v>3684553</v>
      </c>
      <c r="C61" s="5"/>
    </row>
    <row r="62" spans="1:14" ht="15.75" x14ac:dyDescent="0.25">
      <c r="A62" s="4" t="s">
        <v>51</v>
      </c>
      <c r="B62" s="5">
        <v>3000000</v>
      </c>
      <c r="C62" s="5"/>
      <c r="L62" s="38">
        <v>212400</v>
      </c>
      <c r="M62" s="26">
        <v>-32400</v>
      </c>
    </row>
    <row r="63" spans="1:14" x14ac:dyDescent="0.25">
      <c r="A63" s="4" t="s">
        <v>52</v>
      </c>
      <c r="B63" s="5"/>
      <c r="C63" s="5"/>
    </row>
    <row r="64" spans="1:14" x14ac:dyDescent="0.25">
      <c r="A64" s="2" t="s">
        <v>53</v>
      </c>
      <c r="B64" s="3"/>
      <c r="C64" s="3"/>
    </row>
    <row r="65" spans="1:14" x14ac:dyDescent="0.25">
      <c r="A65" s="4" t="s">
        <v>54</v>
      </c>
      <c r="B65" s="5"/>
      <c r="C65" s="5"/>
    </row>
    <row r="66" spans="1:14" x14ac:dyDescent="0.25">
      <c r="A66" s="4" t="s">
        <v>55</v>
      </c>
      <c r="B66" s="5"/>
      <c r="C66" s="5"/>
    </row>
    <row r="67" spans="1:14" x14ac:dyDescent="0.25">
      <c r="A67" s="4" t="s">
        <v>56</v>
      </c>
      <c r="B67" s="5"/>
      <c r="C67" s="5"/>
    </row>
    <row r="68" spans="1:14" x14ac:dyDescent="0.25">
      <c r="A68" s="4" t="s">
        <v>57</v>
      </c>
      <c r="B68" s="5"/>
      <c r="C68" s="5"/>
    </row>
    <row r="69" spans="1:14" x14ac:dyDescent="0.25">
      <c r="A69" s="2" t="s">
        <v>58</v>
      </c>
      <c r="B69" s="3"/>
      <c r="C69" s="3"/>
    </row>
    <row r="70" spans="1:14" x14ac:dyDescent="0.25">
      <c r="A70" s="4" t="s">
        <v>59</v>
      </c>
      <c r="B70" s="5"/>
      <c r="C70" s="5"/>
    </row>
    <row r="71" spans="1:14" x14ac:dyDescent="0.25">
      <c r="A71" s="4" t="s">
        <v>60</v>
      </c>
      <c r="B71" s="5"/>
      <c r="C71" s="5"/>
    </row>
    <row r="72" spans="1:14" x14ac:dyDescent="0.25">
      <c r="A72" s="2" t="s">
        <v>61</v>
      </c>
      <c r="B72" s="3"/>
      <c r="C72" s="3"/>
    </row>
    <row r="73" spans="1:14" x14ac:dyDescent="0.25">
      <c r="A73" s="4" t="s">
        <v>62</v>
      </c>
      <c r="B73" s="5"/>
      <c r="C73" s="5"/>
    </row>
    <row r="74" spans="1:14" x14ac:dyDescent="0.25">
      <c r="A74" s="4" t="s">
        <v>63</v>
      </c>
      <c r="B74" s="5"/>
      <c r="C74" s="5"/>
    </row>
    <row r="75" spans="1:14" x14ac:dyDescent="0.25">
      <c r="A75" s="4" t="s">
        <v>64</v>
      </c>
      <c r="B75" s="5"/>
      <c r="C75" s="5"/>
    </row>
    <row r="76" spans="1:14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</row>
    <row r="77" spans="1:14" x14ac:dyDescent="0.25">
      <c r="A77" s="2" t="s">
        <v>67</v>
      </c>
      <c r="B77" s="3"/>
      <c r="C77" s="3"/>
      <c r="D77" s="39">
        <f>+D78</f>
        <v>0</v>
      </c>
      <c r="E77" s="39">
        <f>+E78</f>
        <v>696480</v>
      </c>
      <c r="F77" s="39">
        <f>+F78</f>
        <v>12886273</v>
      </c>
      <c r="G77" s="39">
        <f>+G78+G79</f>
        <v>2925360</v>
      </c>
      <c r="H77" s="39">
        <f>+H78+H79</f>
        <v>0</v>
      </c>
      <c r="I77" s="16">
        <f>+I78</f>
        <v>3167471</v>
      </c>
      <c r="J77" s="16">
        <f>+J78</f>
        <v>2252408</v>
      </c>
      <c r="K77" s="16">
        <f>+K78</f>
        <v>731238</v>
      </c>
      <c r="L77" s="42">
        <f>+L78</f>
        <v>2965079</v>
      </c>
      <c r="M77" s="16">
        <f t="shared" ref="M77" si="8">+M78</f>
        <v>2122099</v>
      </c>
    </row>
    <row r="78" spans="1:14" x14ac:dyDescent="0.25">
      <c r="A78" s="4" t="s">
        <v>68</v>
      </c>
      <c r="B78" s="5"/>
      <c r="C78" s="5"/>
      <c r="D78" s="39"/>
      <c r="E78" s="39">
        <v>696480</v>
      </c>
      <c r="F78" s="39">
        <v>12886273</v>
      </c>
      <c r="G78" s="39">
        <v>2925360</v>
      </c>
      <c r="H78" s="39"/>
      <c r="I78" s="38">
        <v>3167471</v>
      </c>
      <c r="J78" s="38">
        <v>2252408</v>
      </c>
      <c r="K78" s="38">
        <v>731238</v>
      </c>
      <c r="L78" s="38">
        <v>2965079</v>
      </c>
      <c r="M78" s="38">
        <v>2122099</v>
      </c>
    </row>
    <row r="79" spans="1:14" x14ac:dyDescent="0.25">
      <c r="A79" s="4" t="s">
        <v>69</v>
      </c>
      <c r="B79" s="5"/>
      <c r="C79" s="5"/>
      <c r="G79" s="39"/>
    </row>
    <row r="80" spans="1:14" ht="15.75" x14ac:dyDescent="0.25">
      <c r="A80" s="2" t="s">
        <v>70</v>
      </c>
      <c r="B80" s="3"/>
      <c r="C80" s="3"/>
      <c r="E80" s="16">
        <f>E81</f>
        <v>453287</v>
      </c>
      <c r="F80" s="16">
        <f t="shared" ref="F80:M80" si="9">F81</f>
        <v>0</v>
      </c>
      <c r="G80" s="16">
        <f t="shared" si="9"/>
        <v>533443</v>
      </c>
      <c r="H80" s="16">
        <f t="shared" si="9"/>
        <v>0</v>
      </c>
      <c r="I80" s="16">
        <f t="shared" si="9"/>
        <v>673342</v>
      </c>
      <c r="J80" s="16">
        <f t="shared" si="9"/>
        <v>238294</v>
      </c>
      <c r="K80" s="16">
        <f t="shared" si="9"/>
        <v>0</v>
      </c>
      <c r="L80" s="42">
        <f t="shared" si="9"/>
        <v>296873</v>
      </c>
      <c r="M80" s="42">
        <f t="shared" si="9"/>
        <v>312346</v>
      </c>
      <c r="N80" s="36"/>
    </row>
    <row r="81" spans="1:14" ht="15.75" x14ac:dyDescent="0.25">
      <c r="A81" s="4" t="s">
        <v>71</v>
      </c>
      <c r="B81" s="5"/>
      <c r="C81" s="5"/>
      <c r="E81" s="39">
        <v>453287</v>
      </c>
      <c r="G81" s="39">
        <v>533443</v>
      </c>
      <c r="I81" s="28">
        <v>673342</v>
      </c>
      <c r="J81" s="28">
        <v>238294</v>
      </c>
      <c r="K81" s="39"/>
      <c r="L81" s="38">
        <v>296873</v>
      </c>
      <c r="M81" s="38">
        <v>312346</v>
      </c>
      <c r="N81" s="37"/>
    </row>
    <row r="82" spans="1:14" x14ac:dyDescent="0.25">
      <c r="A82" s="4" t="s">
        <v>72</v>
      </c>
      <c r="B82" s="5"/>
      <c r="C82" s="5"/>
      <c r="G82" s="39"/>
    </row>
    <row r="83" spans="1:14" x14ac:dyDescent="0.25">
      <c r="A83" s="2" t="s">
        <v>73</v>
      </c>
      <c r="B83" s="3"/>
      <c r="C83" s="3"/>
    </row>
    <row r="84" spans="1:14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ht="15.75" x14ac:dyDescent="0.25">
      <c r="A85" s="6" t="s">
        <v>90</v>
      </c>
      <c r="B85" s="41">
        <f>B12+B18+B28+B54</f>
        <v>131500000</v>
      </c>
      <c r="C85" s="10">
        <f>C12+C18+C28+C54</f>
        <v>0</v>
      </c>
      <c r="D85" s="10">
        <f>D12+D18+D77+D28</f>
        <v>5260417</v>
      </c>
      <c r="E85" s="10">
        <f>E12+E18+E28+E54+E77+E80</f>
        <v>6685504</v>
      </c>
      <c r="F85" s="10">
        <f>F12+F18+F28+F54+F77</f>
        <v>22172665</v>
      </c>
      <c r="G85" s="10">
        <f>G12+G18+G28+G54+G77+G80</f>
        <v>10185504</v>
      </c>
      <c r="H85" s="10">
        <f>H12+H18+H28+H54+H77</f>
        <v>13579349</v>
      </c>
      <c r="I85" s="10">
        <f>I12+I18+I28+I54+I77+I80</f>
        <v>11068763</v>
      </c>
      <c r="J85" s="10">
        <f>J12+J18+J28+J54+J77+J80</f>
        <v>10256496</v>
      </c>
      <c r="K85" s="10">
        <f t="shared" ref="K85:N85" si="10">K12+K18+K28+K54+K77+K80</f>
        <v>10807405</v>
      </c>
      <c r="L85" s="10">
        <f t="shared" si="10"/>
        <v>12335260</v>
      </c>
      <c r="M85" s="10">
        <f t="shared" si="10"/>
        <v>13659902</v>
      </c>
      <c r="N85" s="10">
        <f t="shared" si="10"/>
        <v>82485972</v>
      </c>
    </row>
    <row r="86" spans="1:14" ht="15.75" thickBot="1" x14ac:dyDescent="0.3"/>
    <row r="87" spans="1:14" ht="30.75" thickBot="1" x14ac:dyDescent="0.3">
      <c r="A87" s="14" t="s">
        <v>92</v>
      </c>
    </row>
    <row r="88" spans="1:14" ht="30.75" thickBot="1" x14ac:dyDescent="0.3">
      <c r="A88" s="14" t="s">
        <v>93</v>
      </c>
      <c r="F88" s="19"/>
    </row>
    <row r="89" spans="1:14" ht="75.75" thickBot="1" x14ac:dyDescent="0.3">
      <c r="A89" s="15" t="s">
        <v>94</v>
      </c>
      <c r="F89" s="20" t="s">
        <v>96</v>
      </c>
    </row>
    <row r="90" spans="1:14" x14ac:dyDescent="0.25">
      <c r="F90" s="19" t="s">
        <v>97</v>
      </c>
    </row>
  </sheetData>
  <mergeCells count="9">
    <mergeCell ref="A7:N7"/>
    <mergeCell ref="D9:N9"/>
    <mergeCell ref="A3:N3"/>
    <mergeCell ref="A4:N4"/>
    <mergeCell ref="A9:A10"/>
    <mergeCell ref="B9:B10"/>
    <mergeCell ref="C9:C10"/>
    <mergeCell ref="A5:N5"/>
    <mergeCell ref="A6:N6"/>
  </mergeCells>
  <pageMargins left="0.7" right="0.7" top="0.75" bottom="0.75" header="0.3" footer="0.3"/>
  <pageSetup paperSize="8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2024-11-13T20:02:07Z</cp:lastPrinted>
  <dcterms:created xsi:type="dcterms:W3CDTF">2021-07-29T18:58:50Z</dcterms:created>
  <dcterms:modified xsi:type="dcterms:W3CDTF">2024-11-13T20:02:53Z</dcterms:modified>
</cp:coreProperties>
</file>