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Portal de transparencia 2025\Preosupuesto\Agosto\Datos Abiertos\"/>
    </mc:Choice>
  </mc:AlternateContent>
  <bookViews>
    <workbookView xWindow="0" yWindow="0" windowWidth="20490" windowHeight="7020"/>
  </bookViews>
  <sheets>
    <sheet name="P2 Presupuesto Aprobado-Ejec " sheetId="1" r:id="rId1"/>
  </sheets>
  <definedNames>
    <definedName name="_xlnm.Print_Area" localSheetId="0">'P2 Presupuesto Aprobado-Ejec '!$A$1:$M$90</definedName>
  </definedNames>
  <calcPr calcId="162913"/>
</workbook>
</file>

<file path=xl/calcChain.xml><?xml version="1.0" encoding="utf-8"?>
<calcChain xmlns="http://schemas.openxmlformats.org/spreadsheetml/2006/main">
  <c r="K81" i="1" l="1"/>
  <c r="K80" i="1" s="1"/>
  <c r="L80" i="1"/>
  <c r="J80" i="1"/>
  <c r="I80" i="1"/>
  <c r="H80" i="1"/>
  <c r="G80" i="1"/>
  <c r="F80" i="1"/>
  <c r="E80" i="1"/>
  <c r="L77" i="1"/>
  <c r="K77" i="1"/>
  <c r="J77" i="1"/>
  <c r="I77" i="1"/>
  <c r="H77" i="1"/>
  <c r="G77" i="1"/>
  <c r="F77" i="1"/>
  <c r="E77" i="1"/>
  <c r="D77" i="1"/>
  <c r="L64" i="1"/>
  <c r="K64" i="1"/>
  <c r="J64" i="1"/>
  <c r="I64" i="1"/>
  <c r="H64" i="1"/>
  <c r="G64" i="1"/>
  <c r="F64" i="1"/>
  <c r="E64" i="1"/>
  <c r="D64" i="1"/>
  <c r="C64" i="1"/>
  <c r="B64" i="1"/>
  <c r="M54" i="1"/>
  <c r="L54" i="1"/>
  <c r="K54" i="1"/>
  <c r="J54" i="1"/>
  <c r="I54" i="1"/>
  <c r="H54" i="1"/>
  <c r="G54" i="1"/>
  <c r="F54" i="1"/>
  <c r="E54" i="1"/>
  <c r="D54" i="1"/>
  <c r="C54" i="1"/>
  <c r="B54" i="1"/>
  <c r="L37" i="1"/>
  <c r="M37" i="1" s="1"/>
  <c r="K35" i="1"/>
  <c r="M35" i="1" s="1"/>
  <c r="K34" i="1"/>
  <c r="M34" i="1" s="1"/>
  <c r="K33" i="1"/>
  <c r="M33" i="1" s="1"/>
  <c r="M32" i="1"/>
  <c r="M31" i="1"/>
  <c r="L30" i="1"/>
  <c r="K30" i="1"/>
  <c r="M29" i="1"/>
  <c r="J28" i="1"/>
  <c r="I28" i="1"/>
  <c r="H28" i="1"/>
  <c r="G28" i="1"/>
  <c r="F28" i="1"/>
  <c r="E28" i="1"/>
  <c r="D28" i="1"/>
  <c r="C28" i="1"/>
  <c r="B28" i="1"/>
  <c r="M26" i="1"/>
  <c r="L25" i="1"/>
  <c r="M25" i="1" s="1"/>
  <c r="M24" i="1"/>
  <c r="M23" i="1"/>
  <c r="M22" i="1"/>
  <c r="M21" i="1"/>
  <c r="M20" i="1"/>
  <c r="M19" i="1"/>
  <c r="K18" i="1"/>
  <c r="J18" i="1"/>
  <c r="I18" i="1"/>
  <c r="H18" i="1"/>
  <c r="G18" i="1"/>
  <c r="F18" i="1"/>
  <c r="E18" i="1"/>
  <c r="D18" i="1"/>
  <c r="C18" i="1"/>
  <c r="B18" i="1"/>
  <c r="L17" i="1"/>
  <c r="M17" i="1" s="1"/>
  <c r="M14" i="1"/>
  <c r="L13" i="1"/>
  <c r="K13" i="1"/>
  <c r="K12" i="1" s="1"/>
  <c r="J12" i="1"/>
  <c r="I12" i="1"/>
  <c r="H12" i="1"/>
  <c r="G12" i="1"/>
  <c r="F12" i="1"/>
  <c r="E12" i="1"/>
  <c r="D12" i="1"/>
  <c r="C12" i="1"/>
  <c r="B12" i="1"/>
  <c r="L12" i="1" l="1"/>
  <c r="M13" i="1"/>
  <c r="L28" i="1"/>
  <c r="M28" i="1" s="1"/>
  <c r="L18" i="1"/>
  <c r="L11" i="1" s="1"/>
  <c r="J11" i="1"/>
  <c r="I11" i="1"/>
  <c r="E11" i="1"/>
  <c r="F85" i="1"/>
  <c r="B85" i="1"/>
  <c r="J85" i="1"/>
  <c r="C85" i="1"/>
  <c r="G85" i="1"/>
  <c r="K28" i="1"/>
  <c r="K85" i="1" s="1"/>
  <c r="F11" i="1"/>
  <c r="D85" i="1"/>
  <c r="H85" i="1"/>
  <c r="B11" i="1"/>
  <c r="G11" i="1"/>
  <c r="M12" i="1"/>
  <c r="D11" i="1"/>
  <c r="C11" i="1"/>
  <c r="H11" i="1"/>
  <c r="M30" i="1"/>
  <c r="E85" i="1"/>
  <c r="I85" i="1"/>
  <c r="M18" i="1" l="1"/>
  <c r="L85" i="1"/>
  <c r="K11" i="1"/>
  <c r="M85" i="1"/>
</calcChain>
</file>

<file path=xl/sharedStrings.xml><?xml version="1.0" encoding="utf-8"?>
<sst xmlns="http://schemas.openxmlformats.org/spreadsheetml/2006/main" count="99" uniqueCount="99">
  <si>
    <t>Ministerio de Medio Ambiente y Recursos Naturales</t>
  </si>
  <si>
    <t>Acuario Nacional</t>
  </si>
  <si>
    <t>Año 2025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</si>
  <si>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</si>
  <si>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</si>
  <si>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</si>
  <si>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</si>
  <si>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</si>
  <si>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</si>
  <si>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</si>
  <si>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</si>
  <si>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</si>
  <si>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</si>
  <si>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</si>
  <si>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</si>
  <si>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</si>
  <si>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</si>
  <si>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</si>
  <si>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</si>
  <si>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</si>
  <si>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</si>
  <si>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</si>
  <si>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</si>
  <si>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</si>
  <si>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</si>
  <si>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</si>
  <si>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</si>
  <si>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</si>
  <si>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</si>
  <si>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</si>
  <si>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</si>
  <si>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</si>
  <si>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</si>
  <si>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</si>
  <si>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</si>
  <si>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</si>
  <si>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</si>
  <si>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</si>
  <si>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</si>
  <si>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</si>
  <si>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</si>
  <si>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</si>
  <si>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</si>
  <si>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</si>
  <si>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</si>
  <si>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</si>
  <si>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</si>
  <si>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</si>
  <si>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</si>
  <si>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</si>
  <si>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</si>
  <si>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</si>
  <si>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</si>
  <si>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</si>
  <si>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</si>
  <si>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</si>
  <si>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</si>
  <si>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</si>
  <si>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</si>
  <si>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</si>
  <si>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</si>
  <si>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</si>
  <si>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</si>
  <si>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</si>
  <si>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</si>
  <si>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</si>
  <si>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</si>
  <si>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</si>
  <si>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</si>
  <si>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</si>
  <si>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</si>
  <si>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</si>
  <si>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</si>
  <si>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</si>
  <si>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</si>
  <si>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</si>
  <si>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</si>
  <si>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</si>
  <si>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</si>
  <si>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</si>
  <si>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</si>
  <si>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</si>
  <si>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</si>
  <si>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</si>
  <si>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</si>
  <si>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</si>
  <si>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</si>
  <si>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</si>
  <si>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</si>
  <si>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</si>
  <si>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</si>
  <si>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</si>
  <si>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</si>
  <si>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</si>
  <si>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11"/>
        <rFont val="Calibri"/>
      </rPr>
      <t>Presupuesto aprobado:</t>
    </r>
    <r>
      <rPr>
        <sz val="11"/>
        <rFont val="Calibri"/>
      </rPr>
      <t xml:space="preserve"> Se refiere al presupuesto aprobado en la Ley de Presupuesto General del Estado.</t>
    </r>
  </si>
  <si>
    <r>
      <rPr>
        <b/>
        <sz val="11"/>
        <rFont val="Calibri"/>
      </rPr>
      <t xml:space="preserve">Presupuesto modificado:  </t>
    </r>
    <r>
      <rPr>
        <sz val="11"/>
        <rFont val="Calibri"/>
      </rPr>
      <t xml:space="preserve">Se refiere al presupuesto aprobado en caso de que el Congreso Nacional apruebe un presupuesto complementario. </t>
    </r>
  </si>
  <si>
    <r>
      <rPr>
        <b/>
        <sz val="11"/>
        <rFont val="Calibri"/>
      </rPr>
      <t>Total devengado:</t>
    </r>
    <r>
      <rPr>
        <sz val="11"/>
        <rFont val="Calibri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</si>
  <si>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Lic. Julio Arias Trinidad</t>
  </si>
  <si>
    <t>Director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</si>
</sst>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9" x14ac:knownFonts="1">
    <font>
      <sz val="11"/>
      <name val="Calibri"/>
      <scheme val="minor"/>
    </font>
    <font>
      <sz val="22"/>
      <color rgb="FF000000"/>
      <name val="Calibri"/>
    </font>
    <font>
      <b/>
      <sz val="16"/>
      <color rgb="FF000000"/>
      <name val="Calibri"/>
    </font>
    <font>
      <sz val="12"/>
      <name val="Calibri"/>
    </font>
    <font>
      <sz val="12"/>
      <color rgb="FF000000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b/>
      <sz val="12"/>
      <name val="Calibri"/>
    </font>
  </fonts>
  <fills count="3">
    <fill>
      <patternFill patternType="none"/>
    </fill>
    <fill>
      <patternFill patternType="gray125"/>
    </fill>
    <fill>
      <patternFill patternType="solid">
        <fgColor rgb="FF2F5496"/>
        <bgColor rgb="FF2F5496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8EAADB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rgb="FF8EAADB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43" fontId="5" fillId="0" borderId="0" xfId="0" applyNumberFormat="1" applyFont="1"/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0" borderId="11" xfId="0" applyFont="1" applyBorder="1" applyAlignment="1">
      <alignment horizontal="left"/>
    </xf>
    <xf numFmtId="43" fontId="8" fillId="0" borderId="11" xfId="0" applyNumberFormat="1" applyFont="1" applyBorder="1"/>
    <xf numFmtId="164" fontId="6" fillId="0" borderId="11" xfId="0" applyNumberFormat="1" applyFont="1" applyBorder="1"/>
    <xf numFmtId="0" fontId="6" fillId="0" borderId="0" xfId="0" applyFont="1" applyAlignment="1">
      <alignment horizontal="left"/>
    </xf>
    <xf numFmtId="43" fontId="8" fillId="0" borderId="0" xfId="0" applyNumberFormat="1" applyFont="1" applyAlignment="1">
      <alignment wrapText="1"/>
    </xf>
    <xf numFmtId="43" fontId="8" fillId="0" borderId="0" xfId="0" applyNumberFormat="1" applyFont="1"/>
    <xf numFmtId="0" fontId="5" fillId="0" borderId="0" xfId="0" applyFont="1" applyAlignment="1">
      <alignment horizontal="left"/>
    </xf>
    <xf numFmtId="43" fontId="3" fillId="0" borderId="0" xfId="0" applyNumberFormat="1" applyFont="1" applyAlignment="1">
      <alignment wrapText="1"/>
    </xf>
    <xf numFmtId="43" fontId="3" fillId="0" borderId="0" xfId="0" applyNumberFormat="1" applyFont="1"/>
    <xf numFmtId="4" fontId="3" fillId="0" borderId="0" xfId="0" applyNumberFormat="1" applyFont="1"/>
    <xf numFmtId="43" fontId="3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right"/>
    </xf>
    <xf numFmtId="0" fontId="3" fillId="0" borderId="0" xfId="0" applyFont="1"/>
    <xf numFmtId="0" fontId="5" fillId="0" borderId="12" xfId="0" applyFont="1" applyBorder="1"/>
    <xf numFmtId="165" fontId="3" fillId="0" borderId="0" xfId="0" applyNumberFormat="1" applyFont="1" applyAlignment="1">
      <alignment wrapText="1"/>
    </xf>
    <xf numFmtId="4" fontId="3" fillId="0" borderId="0" xfId="0" applyNumberFormat="1" applyFont="1" applyAlignment="1">
      <alignment horizontal="center"/>
    </xf>
    <xf numFmtId="43" fontId="3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wrapText="1"/>
    </xf>
    <xf numFmtId="164" fontId="5" fillId="0" borderId="0" xfId="0" applyNumberFormat="1" applyFont="1"/>
    <xf numFmtId="164" fontId="6" fillId="0" borderId="0" xfId="0" applyNumberFormat="1" applyFont="1"/>
    <xf numFmtId="43" fontId="6" fillId="0" borderId="0" xfId="0" applyNumberFormat="1" applyFont="1"/>
    <xf numFmtId="2" fontId="8" fillId="0" borderId="0" xfId="0" applyNumberFormat="1" applyFont="1"/>
    <xf numFmtId="2" fontId="3" fillId="0" borderId="0" xfId="0" applyNumberFormat="1" applyFont="1"/>
    <xf numFmtId="0" fontId="6" fillId="2" borderId="13" xfId="0" applyFont="1" applyFill="1" applyBorder="1" applyAlignment="1">
      <alignment vertical="center"/>
    </xf>
    <xf numFmtId="43" fontId="8" fillId="2" borderId="13" xfId="0" applyNumberFormat="1" applyFont="1" applyFill="1" applyBorder="1"/>
    <xf numFmtId="0" fontId="6" fillId="0" borderId="14" xfId="0" applyFont="1" applyBorder="1" applyAlignment="1">
      <alignment wrapText="1"/>
    </xf>
    <xf numFmtId="0" fontId="6" fillId="0" borderId="0" xfId="0" applyFont="1"/>
    <xf numFmtId="0" fontId="5" fillId="0" borderId="14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0" fillId="0" borderId="0" xfId="0" applyFont="1" applyAlignment="1"/>
    <xf numFmtId="0" fontId="4" fillId="0" borderId="1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6" fillId="2" borderId="4" xfId="0" applyFont="1" applyFill="1" applyBorder="1" applyAlignment="1">
      <alignment horizontal="center" vertical="center"/>
    </xf>
    <xf numFmtId="0" fontId="7" fillId="0" borderId="5" xfId="0" applyFont="1" applyBorder="1"/>
    <xf numFmtId="0" fontId="7" fillId="0" borderId="6" xfId="0" applyFont="1" applyBorder="1"/>
    <xf numFmtId="0" fontId="1" fillId="0" borderId="1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top" wrapText="1" readingOrder="1"/>
    </xf>
    <xf numFmtId="0" fontId="6" fillId="2" borderId="2" xfId="0" applyFont="1" applyFill="1" applyBorder="1" applyAlignment="1">
      <alignment horizontal="left" vertical="center"/>
    </xf>
    <xf numFmtId="0" fontId="7" fillId="0" borderId="7" xfId="0" applyFont="1" applyBorder="1"/>
    <xf numFmtId="43" fontId="6" fillId="2" borderId="3" xfId="0" applyNumberFormat="1" applyFont="1" applyFill="1" applyBorder="1" applyAlignment="1">
      <alignment horizontal="center" vertical="center" wrapText="1"/>
    </xf>
    <xf numFmtId="0" fontId="7" fillId="0" borderId="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304800</xdr:colOff>
      <xdr:row>2</xdr:row>
      <xdr:rowOff>123825</xdr:rowOff>
    </xdr:from>
    <xdr:ext cx="1809750" cy="96202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96"/>
  <sheetViews>
    <sheetView showGridLines="0" tabSelected="1" view="pageBreakPreview" zoomScale="80" zoomScaleNormal="90" zoomScaleSheetLayoutView="80" workbookViewId="0">
      <pane ySplit="10" topLeftCell="A86" activePane="bottomLeft" state="frozen"/>
      <selection pane="bottomLeft" activeCell="H89" sqref="H89"/>
    </sheetView>
  </sheetViews>
  <sheetFormatPr baseColWidth="10" defaultColWidth="14.42578125" defaultRowHeight="15" customHeight="1" x14ac:dyDescent="0.25"/>
  <cols>
    <col min="1" max="1" width="69" customWidth="1"/>
    <col min="2" max="2" width="17.5703125" customWidth="1"/>
    <col min="3" max="3" width="16.7109375" customWidth="1"/>
    <col min="4" max="4" width="14.5703125" customWidth="1"/>
    <col min="5" max="5" width="15.5703125" customWidth="1"/>
    <col min="6" max="6" width="17" customWidth="1"/>
    <col min="7" max="7" width="16.140625" customWidth="1"/>
    <col min="8" max="8" width="20" customWidth="1"/>
    <col min="9" max="9" width="17.85546875" customWidth="1"/>
    <col min="10" max="10" width="18.140625" customWidth="1"/>
    <col min="11" max="11" width="16.28515625" customWidth="1"/>
    <col min="12" max="12" width="18.140625" customWidth="1"/>
    <col min="13" max="13" width="18.42578125" customWidth="1"/>
    <col min="14" max="14" width="11.42578125" customWidth="1"/>
  </cols>
  <sheetData>
    <row r="3" spans="1:14" ht="28.5" customHeight="1" x14ac:dyDescent="0.25">
      <c r="A3" s="39" t="s">
        <v>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4" ht="21" customHeight="1" x14ac:dyDescent="0.25">
      <c r="A4" s="40" t="s">
        <v>1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</row>
    <row r="5" spans="1:14" ht="15.75" x14ac:dyDescent="0.25">
      <c r="A5" s="32" t="s">
        <v>2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4" ht="15.75" customHeight="1" x14ac:dyDescent="0.25">
      <c r="A6" s="34" t="s">
        <v>3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</row>
    <row r="7" spans="1:14" ht="15.75" customHeight="1" x14ac:dyDescent="0.25">
      <c r="A7" s="35" t="s">
        <v>4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</row>
    <row r="8" spans="1:14" x14ac:dyDescent="0.25">
      <c r="C8" s="1"/>
      <c r="D8" s="1"/>
      <c r="E8" s="1"/>
    </row>
    <row r="9" spans="1:14" ht="25.5" customHeight="1" x14ac:dyDescent="0.25">
      <c r="A9" s="41" t="s">
        <v>5</v>
      </c>
      <c r="B9" s="43" t="s">
        <v>6</v>
      </c>
      <c r="C9" s="43" t="s">
        <v>7</v>
      </c>
      <c r="D9" s="36" t="s">
        <v>8</v>
      </c>
      <c r="E9" s="37"/>
      <c r="F9" s="37"/>
      <c r="G9" s="37"/>
      <c r="H9" s="37"/>
      <c r="I9" s="37"/>
      <c r="J9" s="37"/>
      <c r="K9" s="37"/>
      <c r="L9" s="37"/>
      <c r="M9" s="38"/>
    </row>
    <row r="10" spans="1:14" x14ac:dyDescent="0.25">
      <c r="A10" s="42"/>
      <c r="B10" s="44"/>
      <c r="C10" s="44"/>
      <c r="D10" s="2" t="s">
        <v>9</v>
      </c>
      <c r="E10" s="2" t="s">
        <v>10</v>
      </c>
      <c r="F10" s="2" t="s">
        <v>11</v>
      </c>
      <c r="G10" s="2" t="s">
        <v>12</v>
      </c>
      <c r="H10" s="3" t="s">
        <v>13</v>
      </c>
      <c r="I10" s="2" t="s">
        <v>14</v>
      </c>
      <c r="J10" s="3" t="s">
        <v>15</v>
      </c>
      <c r="K10" s="2" t="s">
        <v>16</v>
      </c>
      <c r="L10" s="2" t="s">
        <v>17</v>
      </c>
      <c r="M10" s="2" t="s">
        <v>18</v>
      </c>
    </row>
    <row r="11" spans="1:14" ht="15.75" x14ac:dyDescent="0.25">
      <c r="A11" s="4" t="s">
        <v>19</v>
      </c>
      <c r="B11" s="5">
        <f>B12+B18+B28+B54+B64</f>
        <v>153737097</v>
      </c>
      <c r="C11" s="5">
        <f t="shared" ref="C11:K11" si="0">C12+C18+C28+C54</f>
        <v>0</v>
      </c>
      <c r="D11" s="6">
        <f t="shared" si="0"/>
        <v>6601189</v>
      </c>
      <c r="E11" s="6">
        <f t="shared" si="0"/>
        <v>7099393</v>
      </c>
      <c r="F11" s="6">
        <f t="shared" si="0"/>
        <v>10055115</v>
      </c>
      <c r="G11" s="6">
        <f t="shared" si="0"/>
        <v>8736137</v>
      </c>
      <c r="H11" s="6">
        <f t="shared" si="0"/>
        <v>13708683</v>
      </c>
      <c r="I11" s="6">
        <f t="shared" si="0"/>
        <v>11614536</v>
      </c>
      <c r="J11" s="6">
        <f t="shared" si="0"/>
        <v>8543577</v>
      </c>
      <c r="K11" s="6">
        <f t="shared" si="0"/>
        <v>9444794</v>
      </c>
      <c r="L11" s="6">
        <f>L12+L18+L28+L54+L64</f>
        <v>10777900</v>
      </c>
      <c r="M11" s="6"/>
    </row>
    <row r="12" spans="1:14" ht="15.75" x14ac:dyDescent="0.25">
      <c r="A12" s="7" t="s">
        <v>20</v>
      </c>
      <c r="B12" s="8">
        <f t="shared" ref="B12:L12" si="1">SUM(B13:B17)</f>
        <v>100349893</v>
      </c>
      <c r="C12" s="9">
        <f t="shared" si="1"/>
        <v>0</v>
      </c>
      <c r="D12" s="8">
        <f t="shared" si="1"/>
        <v>5038213</v>
      </c>
      <c r="E12" s="8">
        <f t="shared" si="1"/>
        <v>5022687</v>
      </c>
      <c r="F12" s="8">
        <f t="shared" si="1"/>
        <v>7516285</v>
      </c>
      <c r="G12" s="8">
        <f t="shared" si="1"/>
        <v>5401619</v>
      </c>
      <c r="H12" s="8">
        <f t="shared" si="1"/>
        <v>9676393</v>
      </c>
      <c r="I12" s="8">
        <f t="shared" si="1"/>
        <v>5570005</v>
      </c>
      <c r="J12" s="8">
        <f t="shared" si="1"/>
        <v>5318873</v>
      </c>
      <c r="K12" s="8">
        <f t="shared" si="1"/>
        <v>5536137</v>
      </c>
      <c r="L12" s="8">
        <f t="shared" si="1"/>
        <v>5833356</v>
      </c>
      <c r="M12" s="9">
        <f>SUM(D12:L12)</f>
        <v>54913568</v>
      </c>
    </row>
    <row r="13" spans="1:14" ht="15.75" x14ac:dyDescent="0.25">
      <c r="A13" s="10" t="s">
        <v>21</v>
      </c>
      <c r="B13" s="11">
        <v>67718403</v>
      </c>
      <c r="C13" s="11"/>
      <c r="D13" s="11">
        <v>4278850</v>
      </c>
      <c r="E13" s="12">
        <v>4242350</v>
      </c>
      <c r="F13" s="13">
        <v>4862916</v>
      </c>
      <c r="G13" s="14">
        <v>4564617</v>
      </c>
      <c r="H13" s="12">
        <v>4662350</v>
      </c>
      <c r="I13" s="12">
        <v>4714730</v>
      </c>
      <c r="J13" s="12">
        <v>4492683</v>
      </c>
      <c r="K13" s="12">
        <f>2162000+710000+63000+28350+1074000+230000+374000+40000</f>
        <v>4681350</v>
      </c>
      <c r="L13" s="12">
        <f>2141000+1011000+374000+423628+1043000</f>
        <v>4992628</v>
      </c>
      <c r="M13" s="12">
        <f>SUM(D13:L13)</f>
        <v>41492474</v>
      </c>
    </row>
    <row r="14" spans="1:14" ht="15.75" x14ac:dyDescent="0.25">
      <c r="A14" s="10" t="s">
        <v>22</v>
      </c>
      <c r="B14" s="11">
        <v>17100594</v>
      </c>
      <c r="C14" s="11"/>
      <c r="D14" s="11">
        <v>111000</v>
      </c>
      <c r="E14" s="13">
        <v>134000</v>
      </c>
      <c r="F14" s="13">
        <v>1915000</v>
      </c>
      <c r="G14" s="15">
        <v>139000</v>
      </c>
      <c r="H14" s="12">
        <v>4301000</v>
      </c>
      <c r="I14" s="12">
        <v>139000</v>
      </c>
      <c r="J14" s="12">
        <v>139000</v>
      </c>
      <c r="K14" s="12">
        <v>139000</v>
      </c>
      <c r="L14" s="12">
        <v>139000</v>
      </c>
      <c r="M14" s="12">
        <f>SUM(D14:L14)</f>
        <v>7156000</v>
      </c>
    </row>
    <row r="15" spans="1:14" ht="15.75" x14ac:dyDescent="0.25">
      <c r="A15" s="10" t="s">
        <v>23</v>
      </c>
      <c r="B15" s="11">
        <v>0</v>
      </c>
      <c r="C15" s="11"/>
      <c r="D15" s="11"/>
      <c r="E15" s="13"/>
      <c r="F15" s="13"/>
      <c r="G15" s="15"/>
      <c r="H15" s="12"/>
      <c r="I15" s="12"/>
      <c r="J15" s="12"/>
      <c r="K15" s="12"/>
      <c r="L15" s="12"/>
      <c r="M15" s="16"/>
      <c r="N15" s="17"/>
    </row>
    <row r="16" spans="1:14" ht="15.75" x14ac:dyDescent="0.25">
      <c r="A16" s="10" t="s">
        <v>24</v>
      </c>
      <c r="B16" s="11">
        <v>6412797</v>
      </c>
      <c r="C16" s="11"/>
      <c r="D16" s="18"/>
      <c r="E16" s="13"/>
      <c r="F16" s="13"/>
      <c r="G16" s="15"/>
      <c r="H16" s="16"/>
      <c r="I16" s="12"/>
      <c r="J16" s="16"/>
      <c r="K16" s="16"/>
      <c r="L16" s="16"/>
      <c r="M16" s="16"/>
    </row>
    <row r="17" spans="1:13" ht="15.75" x14ac:dyDescent="0.25">
      <c r="A17" s="10" t="s">
        <v>25</v>
      </c>
      <c r="B17" s="11">
        <v>9118099</v>
      </c>
      <c r="C17" s="11"/>
      <c r="D17" s="11">
        <v>648363</v>
      </c>
      <c r="E17" s="13">
        <v>646337</v>
      </c>
      <c r="F17" s="19">
        <v>738369</v>
      </c>
      <c r="G17" s="15">
        <v>698002</v>
      </c>
      <c r="H17" s="19">
        <v>713043</v>
      </c>
      <c r="I17" s="20">
        <v>716275</v>
      </c>
      <c r="J17" s="20">
        <v>687190</v>
      </c>
      <c r="K17" s="20">
        <v>715787</v>
      </c>
      <c r="L17" s="12">
        <f>325431+325890+50407</f>
        <v>701728</v>
      </c>
      <c r="M17" s="12">
        <f>SUM(D17:L17)</f>
        <v>6265094</v>
      </c>
    </row>
    <row r="18" spans="1:13" ht="15.75" x14ac:dyDescent="0.25">
      <c r="A18" s="7" t="s">
        <v>26</v>
      </c>
      <c r="B18" s="8">
        <f>SUM(B19:B27)</f>
        <v>14559562</v>
      </c>
      <c r="C18" s="8">
        <f>SUM(C19:C26)</f>
        <v>0</v>
      </c>
      <c r="D18" s="8">
        <f t="shared" ref="D18:L18" si="2">SUM(D19:D27)</f>
        <v>791422</v>
      </c>
      <c r="E18" s="8">
        <f t="shared" si="2"/>
        <v>917006</v>
      </c>
      <c r="F18" s="8">
        <f t="shared" si="2"/>
        <v>2238418</v>
      </c>
      <c r="G18" s="8">
        <f t="shared" si="2"/>
        <v>1335811</v>
      </c>
      <c r="H18" s="8">
        <f t="shared" si="2"/>
        <v>2627149</v>
      </c>
      <c r="I18" s="8">
        <f t="shared" si="2"/>
        <v>2791416</v>
      </c>
      <c r="J18" s="8">
        <f t="shared" si="2"/>
        <v>1164849</v>
      </c>
      <c r="K18" s="8">
        <f t="shared" si="2"/>
        <v>1021535</v>
      </c>
      <c r="L18" s="9">
        <f t="shared" si="2"/>
        <v>2694631</v>
      </c>
      <c r="M18" s="9">
        <f>SUM(D18:L18)</f>
        <v>15582237</v>
      </c>
    </row>
    <row r="19" spans="1:13" ht="15.75" x14ac:dyDescent="0.25">
      <c r="A19" s="10" t="s">
        <v>27</v>
      </c>
      <c r="B19" s="11">
        <v>6288000</v>
      </c>
      <c r="C19" s="11"/>
      <c r="D19" s="11">
        <v>710860</v>
      </c>
      <c r="E19" s="13">
        <v>693404</v>
      </c>
      <c r="F19" s="13">
        <v>761987</v>
      </c>
      <c r="G19" s="15">
        <v>714456</v>
      </c>
      <c r="H19" s="12">
        <v>742836</v>
      </c>
      <c r="I19" s="12">
        <v>874122</v>
      </c>
      <c r="J19" s="12">
        <v>740325</v>
      </c>
      <c r="K19" s="12">
        <v>744268</v>
      </c>
      <c r="L19" s="12">
        <v>181368</v>
      </c>
      <c r="M19" s="12">
        <f>SUM(D19:L19)</f>
        <v>6163626</v>
      </c>
    </row>
    <row r="20" spans="1:13" ht="15.75" x14ac:dyDescent="0.25">
      <c r="A20" s="10" t="s">
        <v>28</v>
      </c>
      <c r="B20" s="11">
        <v>525650</v>
      </c>
      <c r="C20" s="11"/>
      <c r="D20" s="18"/>
      <c r="E20" s="13"/>
      <c r="F20" s="13">
        <v>60935</v>
      </c>
      <c r="G20" s="15">
        <v>1185</v>
      </c>
      <c r="H20" s="12">
        <v>126</v>
      </c>
      <c r="I20" s="12">
        <v>18678</v>
      </c>
      <c r="J20" s="12">
        <v>9620</v>
      </c>
      <c r="K20" s="12">
        <v>100</v>
      </c>
      <c r="L20" s="12">
        <v>69420</v>
      </c>
      <c r="M20" s="12">
        <f>SUM(D20:L20)</f>
        <v>160064</v>
      </c>
    </row>
    <row r="21" spans="1:13" ht="15.75" customHeight="1" x14ac:dyDescent="0.25">
      <c r="A21" s="10" t="s">
        <v>29</v>
      </c>
      <c r="B21" s="11">
        <v>225600</v>
      </c>
      <c r="C21" s="11"/>
      <c r="D21" s="18"/>
      <c r="E21" s="13">
        <v>129350</v>
      </c>
      <c r="F21" s="13"/>
      <c r="G21" s="15">
        <v>173478</v>
      </c>
      <c r="H21" s="12"/>
      <c r="I21" s="12">
        <v>202350</v>
      </c>
      <c r="J21" s="12">
        <v>44000</v>
      </c>
      <c r="K21" s="12">
        <v>44900</v>
      </c>
      <c r="L21" s="12">
        <v>45150</v>
      </c>
      <c r="M21" s="12">
        <f>SUM(D21:L21)</f>
        <v>639228</v>
      </c>
    </row>
    <row r="22" spans="1:13" ht="15.75" customHeight="1" x14ac:dyDescent="0.25">
      <c r="A22" s="10" t="s">
        <v>30</v>
      </c>
      <c r="B22" s="11">
        <v>88000</v>
      </c>
      <c r="C22" s="11"/>
      <c r="D22" s="18"/>
      <c r="E22" s="13"/>
      <c r="F22" s="13">
        <v>8860</v>
      </c>
      <c r="G22" s="15">
        <v>92685</v>
      </c>
      <c r="H22" s="12">
        <v>4280</v>
      </c>
      <c r="I22" s="12">
        <v>5800</v>
      </c>
      <c r="J22" s="12">
        <v>3075</v>
      </c>
      <c r="K22" s="12">
        <v>6000</v>
      </c>
      <c r="L22" s="12"/>
      <c r="M22" s="12">
        <f>SUM(D22:L22)</f>
        <v>120700</v>
      </c>
    </row>
    <row r="23" spans="1:13" ht="15.75" customHeight="1" x14ac:dyDescent="0.25">
      <c r="A23" s="10" t="s">
        <v>31</v>
      </c>
      <c r="B23" s="11">
        <v>1680262</v>
      </c>
      <c r="C23" s="11"/>
      <c r="D23" s="18"/>
      <c r="E23" s="13">
        <v>20060</v>
      </c>
      <c r="F23" s="13">
        <v>10030</v>
      </c>
      <c r="G23" s="15">
        <v>10030</v>
      </c>
      <c r="H23" s="12">
        <v>10030</v>
      </c>
      <c r="I23" s="12">
        <v>534137</v>
      </c>
      <c r="J23" s="12">
        <v>61085</v>
      </c>
      <c r="K23" s="12">
        <v>15045</v>
      </c>
      <c r="L23" s="12"/>
      <c r="M23" s="12">
        <f>SUM(D23:L23)</f>
        <v>660417</v>
      </c>
    </row>
    <row r="24" spans="1:13" ht="15.75" customHeight="1" x14ac:dyDescent="0.25">
      <c r="A24" s="10" t="s">
        <v>32</v>
      </c>
      <c r="B24" s="11">
        <v>1940000</v>
      </c>
      <c r="C24" s="11"/>
      <c r="D24" s="11">
        <v>80387</v>
      </c>
      <c r="E24" s="13">
        <v>74017</v>
      </c>
      <c r="F24" s="13">
        <v>408626</v>
      </c>
      <c r="G24" s="15">
        <v>52308</v>
      </c>
      <c r="H24" s="12">
        <v>72478</v>
      </c>
      <c r="I24" s="12">
        <v>1058990</v>
      </c>
      <c r="J24" s="12">
        <v>62979</v>
      </c>
      <c r="K24" s="12"/>
      <c r="L24" s="12">
        <v>54488</v>
      </c>
      <c r="M24" s="12">
        <f>SUM(D24:L24)</f>
        <v>1864273</v>
      </c>
    </row>
    <row r="25" spans="1:13" ht="15.75" customHeight="1" x14ac:dyDescent="0.25">
      <c r="A25" s="10" t="s">
        <v>33</v>
      </c>
      <c r="B25" s="11">
        <v>1200000</v>
      </c>
      <c r="C25" s="11"/>
      <c r="D25" s="11"/>
      <c r="E25" s="13"/>
      <c r="F25" s="13">
        <v>273560</v>
      </c>
      <c r="G25" s="15">
        <v>41668</v>
      </c>
      <c r="H25" s="20">
        <v>97135</v>
      </c>
      <c r="I25" s="20">
        <v>39167</v>
      </c>
      <c r="J25" s="12">
        <v>39167</v>
      </c>
      <c r="K25" s="12"/>
      <c r="L25" s="12">
        <f>148509+39167</f>
        <v>187676</v>
      </c>
      <c r="M25" s="12">
        <f>SUM(D25:L25)</f>
        <v>678373</v>
      </c>
    </row>
    <row r="26" spans="1:13" ht="15.75" customHeight="1" x14ac:dyDescent="0.25">
      <c r="A26" s="10" t="s">
        <v>34</v>
      </c>
      <c r="B26" s="11">
        <v>1224500</v>
      </c>
      <c r="C26" s="11"/>
      <c r="D26" s="11">
        <v>175</v>
      </c>
      <c r="E26" s="13">
        <v>175</v>
      </c>
      <c r="F26" s="13">
        <v>714420</v>
      </c>
      <c r="G26" s="15">
        <v>2012</v>
      </c>
      <c r="H26" s="12">
        <v>264</v>
      </c>
      <c r="I26" s="12">
        <v>58172</v>
      </c>
      <c r="J26" s="12">
        <v>208</v>
      </c>
      <c r="K26" s="12">
        <v>1300</v>
      </c>
      <c r="L26" s="12">
        <v>2156529</v>
      </c>
      <c r="M26" s="12">
        <f>SUM(D26:L26)</f>
        <v>2933255</v>
      </c>
    </row>
    <row r="27" spans="1:13" ht="15.75" customHeight="1" x14ac:dyDescent="0.25">
      <c r="A27" s="10" t="s">
        <v>35</v>
      </c>
      <c r="B27" s="11">
        <v>1387550</v>
      </c>
      <c r="C27" s="11"/>
      <c r="D27" s="18"/>
      <c r="E27" s="13"/>
      <c r="F27" s="13"/>
      <c r="G27" s="15">
        <v>247989</v>
      </c>
      <c r="H27" s="12">
        <v>1700000</v>
      </c>
      <c r="I27" s="12"/>
      <c r="J27" s="12">
        <v>204390</v>
      </c>
      <c r="K27" s="12">
        <v>209922</v>
      </c>
      <c r="L27" s="12"/>
      <c r="M27" s="12"/>
    </row>
    <row r="28" spans="1:13" ht="15.75" customHeight="1" x14ac:dyDescent="0.25">
      <c r="A28" s="7" t="s">
        <v>36</v>
      </c>
      <c r="B28" s="8">
        <f t="shared" ref="B28:L28" si="3">SUM(B29:B37)</f>
        <v>23931121</v>
      </c>
      <c r="C28" s="8">
        <f t="shared" si="3"/>
        <v>0</v>
      </c>
      <c r="D28" s="8">
        <f t="shared" si="3"/>
        <v>337314</v>
      </c>
      <c r="E28" s="8">
        <f t="shared" si="3"/>
        <v>1096984</v>
      </c>
      <c r="F28" s="8">
        <f t="shared" si="3"/>
        <v>300412</v>
      </c>
      <c r="G28" s="8">
        <f t="shared" si="3"/>
        <v>1998707</v>
      </c>
      <c r="H28" s="8">
        <f t="shared" si="3"/>
        <v>1179508</v>
      </c>
      <c r="I28" s="8">
        <f t="shared" si="3"/>
        <v>1904863</v>
      </c>
      <c r="J28" s="8">
        <f t="shared" si="3"/>
        <v>243620</v>
      </c>
      <c r="K28" s="8">
        <f t="shared" si="3"/>
        <v>2073208</v>
      </c>
      <c r="L28" s="8">
        <f t="shared" si="3"/>
        <v>422486</v>
      </c>
      <c r="M28" s="9">
        <f>SUM(D28:L28)</f>
        <v>9557102</v>
      </c>
    </row>
    <row r="29" spans="1:13" ht="15.75" customHeight="1" x14ac:dyDescent="0.25">
      <c r="A29" s="10" t="s">
        <v>37</v>
      </c>
      <c r="B29" s="11">
        <v>2998259</v>
      </c>
      <c r="C29" s="11"/>
      <c r="D29" s="11">
        <v>2961</v>
      </c>
      <c r="E29" s="13">
        <v>102177</v>
      </c>
      <c r="F29" s="13">
        <v>212187</v>
      </c>
      <c r="G29" s="15">
        <v>148749</v>
      </c>
      <c r="H29" s="12">
        <v>252120</v>
      </c>
      <c r="I29" s="12">
        <v>103553</v>
      </c>
      <c r="J29" s="12">
        <v>14055</v>
      </c>
      <c r="K29" s="12">
        <v>31695</v>
      </c>
      <c r="L29" s="12">
        <v>72790</v>
      </c>
      <c r="M29" s="12">
        <f>SUM(D29:L29)</f>
        <v>940287</v>
      </c>
    </row>
    <row r="30" spans="1:13" ht="15.75" customHeight="1" x14ac:dyDescent="0.25">
      <c r="A30" s="10" t="s">
        <v>38</v>
      </c>
      <c r="B30" s="11">
        <v>1598700</v>
      </c>
      <c r="C30" s="11"/>
      <c r="D30" s="11">
        <v>304853</v>
      </c>
      <c r="E30" s="13">
        <v>63744</v>
      </c>
      <c r="F30" s="13"/>
      <c r="G30" s="15">
        <v>8437</v>
      </c>
      <c r="H30" s="13">
        <v>9682</v>
      </c>
      <c r="I30" s="12">
        <v>7610</v>
      </c>
      <c r="J30" s="12">
        <v>4930</v>
      </c>
      <c r="K30" s="12">
        <f>58656+460</f>
        <v>59116</v>
      </c>
      <c r="L30" s="12">
        <f>14160+49796</f>
        <v>63956</v>
      </c>
      <c r="M30" s="12">
        <f>SUM(D30:L30)</f>
        <v>522328</v>
      </c>
    </row>
    <row r="31" spans="1:13" ht="15.75" customHeight="1" x14ac:dyDescent="0.25">
      <c r="A31" s="10" t="s">
        <v>39</v>
      </c>
      <c r="B31" s="11">
        <v>191779</v>
      </c>
      <c r="C31" s="11"/>
      <c r="D31" s="18"/>
      <c r="E31" s="13">
        <v>114106</v>
      </c>
      <c r="F31" s="13">
        <v>71</v>
      </c>
      <c r="G31" s="15"/>
      <c r="H31" s="13"/>
      <c r="I31" s="12">
        <v>1730</v>
      </c>
      <c r="J31" s="12">
        <v>1125</v>
      </c>
      <c r="K31" s="12">
        <v>271000</v>
      </c>
      <c r="L31" s="12">
        <v>9440</v>
      </c>
      <c r="M31" s="12">
        <f>SUM(D31:L31)</f>
        <v>397472</v>
      </c>
    </row>
    <row r="32" spans="1:13" ht="15.75" customHeight="1" x14ac:dyDescent="0.25">
      <c r="A32" s="10" t="s">
        <v>40</v>
      </c>
      <c r="B32" s="11">
        <v>173580</v>
      </c>
      <c r="C32" s="11"/>
      <c r="D32" s="18"/>
      <c r="E32" s="13">
        <v>142793</v>
      </c>
      <c r="F32" s="13"/>
      <c r="G32" s="15"/>
      <c r="H32" s="13">
        <v>900</v>
      </c>
      <c r="I32" s="12"/>
      <c r="J32" s="12">
        <v>2305</v>
      </c>
      <c r="K32" s="12"/>
      <c r="L32" s="12"/>
      <c r="M32" s="12">
        <f>SUM(D32:L32)</f>
        <v>145998</v>
      </c>
    </row>
    <row r="33" spans="1:13" ht="15.75" customHeight="1" x14ac:dyDescent="0.25">
      <c r="A33" s="10" t="s">
        <v>41</v>
      </c>
      <c r="B33" s="11">
        <v>171173</v>
      </c>
      <c r="C33" s="11"/>
      <c r="D33" s="18"/>
      <c r="E33" s="13"/>
      <c r="F33" s="13">
        <v>23177</v>
      </c>
      <c r="G33" s="15">
        <v>4197</v>
      </c>
      <c r="H33" s="13">
        <v>15648</v>
      </c>
      <c r="I33" s="12">
        <v>11120</v>
      </c>
      <c r="J33" s="12">
        <v>8937</v>
      </c>
      <c r="K33" s="12">
        <f>1500+58284</f>
        <v>59784</v>
      </c>
      <c r="L33" s="12"/>
      <c r="M33" s="12">
        <f>SUM(D33:L33)</f>
        <v>122863</v>
      </c>
    </row>
    <row r="34" spans="1:13" ht="15.75" customHeight="1" x14ac:dyDescent="0.25">
      <c r="A34" s="10" t="s">
        <v>42</v>
      </c>
      <c r="B34" s="11">
        <v>1355395</v>
      </c>
      <c r="C34" s="11"/>
      <c r="D34" s="18"/>
      <c r="E34" s="13">
        <v>34810</v>
      </c>
      <c r="F34" s="13">
        <v>12680</v>
      </c>
      <c r="G34" s="15">
        <v>15656</v>
      </c>
      <c r="H34" s="13">
        <v>125220</v>
      </c>
      <c r="I34" s="12">
        <v>345129</v>
      </c>
      <c r="J34" s="12">
        <v>30335</v>
      </c>
      <c r="K34" s="12">
        <f>186934+13006+780</f>
        <v>200720</v>
      </c>
      <c r="L34" s="12"/>
      <c r="M34" s="12">
        <f>SUM(D34:L34)</f>
        <v>764550</v>
      </c>
    </row>
    <row r="35" spans="1:13" ht="15.75" customHeight="1" x14ac:dyDescent="0.25">
      <c r="A35" s="10" t="s">
        <v>43</v>
      </c>
      <c r="B35" s="11">
        <v>8362228</v>
      </c>
      <c r="C35" s="11"/>
      <c r="D35" s="18"/>
      <c r="E35" s="13">
        <v>410317</v>
      </c>
      <c r="F35" s="13">
        <v>29174</v>
      </c>
      <c r="G35" s="15">
        <v>1602210</v>
      </c>
      <c r="H35" s="13">
        <v>524876</v>
      </c>
      <c r="I35" s="12">
        <v>61871</v>
      </c>
      <c r="J35" s="12">
        <v>5011</v>
      </c>
      <c r="K35" s="12">
        <f>2400+1486</f>
        <v>3886</v>
      </c>
      <c r="L35" s="12"/>
      <c r="M35" s="12">
        <f>SUM(D35:L35)</f>
        <v>2637345</v>
      </c>
    </row>
    <row r="36" spans="1:13" ht="15.75" customHeight="1" x14ac:dyDescent="0.25">
      <c r="A36" s="10" t="s">
        <v>44</v>
      </c>
      <c r="B36" s="11"/>
      <c r="C36" s="11"/>
      <c r="D36" s="18"/>
      <c r="E36" s="13"/>
      <c r="F36" s="13"/>
      <c r="G36" s="15"/>
      <c r="H36" s="16"/>
      <c r="I36" s="16"/>
      <c r="J36" s="12"/>
      <c r="K36" s="16"/>
      <c r="L36" s="16"/>
      <c r="M36" s="12"/>
    </row>
    <row r="37" spans="1:13" ht="15.75" customHeight="1" x14ac:dyDescent="0.25">
      <c r="A37" s="10" t="s">
        <v>45</v>
      </c>
      <c r="B37" s="11">
        <v>9080007</v>
      </c>
      <c r="C37" s="11"/>
      <c r="D37" s="11">
        <v>29500</v>
      </c>
      <c r="E37" s="13">
        <v>229037</v>
      </c>
      <c r="F37" s="13">
        <v>23123</v>
      </c>
      <c r="G37" s="15">
        <v>219458</v>
      </c>
      <c r="H37" s="13">
        <v>251062</v>
      </c>
      <c r="I37" s="12">
        <v>1373850</v>
      </c>
      <c r="J37" s="12">
        <v>176922</v>
      </c>
      <c r="K37" s="12">
        <v>1447007</v>
      </c>
      <c r="L37" s="12">
        <f>208450+67850</f>
        <v>276300</v>
      </c>
      <c r="M37" s="12">
        <f>SUM(D37:L37)</f>
        <v>4026259</v>
      </c>
    </row>
    <row r="38" spans="1:13" ht="15.75" customHeight="1" x14ac:dyDescent="0.25">
      <c r="A38" s="7" t="s">
        <v>46</v>
      </c>
      <c r="B38" s="21"/>
      <c r="C38" s="21"/>
      <c r="G38" s="1"/>
    </row>
    <row r="39" spans="1:13" ht="15.75" customHeight="1" x14ac:dyDescent="0.25">
      <c r="A39" s="10" t="s">
        <v>47</v>
      </c>
      <c r="B39" s="18"/>
      <c r="C39" s="18"/>
      <c r="G39" s="1"/>
    </row>
    <row r="40" spans="1:13" ht="15.75" customHeight="1" x14ac:dyDescent="0.25">
      <c r="A40" s="10" t="s">
        <v>48</v>
      </c>
      <c r="B40" s="18"/>
      <c r="C40" s="18"/>
      <c r="G40" s="1"/>
    </row>
    <row r="41" spans="1:13" ht="15.75" customHeight="1" x14ac:dyDescent="0.25">
      <c r="A41" s="10" t="s">
        <v>49</v>
      </c>
      <c r="B41" s="18"/>
      <c r="C41" s="18"/>
      <c r="G41" s="1"/>
    </row>
    <row r="42" spans="1:13" ht="15.75" customHeight="1" x14ac:dyDescent="0.25">
      <c r="A42" s="10" t="s">
        <v>50</v>
      </c>
      <c r="B42" s="18"/>
      <c r="C42" s="18"/>
    </row>
    <row r="43" spans="1:13" ht="15.75" customHeight="1" x14ac:dyDescent="0.25">
      <c r="A43" s="10" t="s">
        <v>51</v>
      </c>
      <c r="B43" s="18"/>
      <c r="C43" s="18"/>
    </row>
    <row r="44" spans="1:13" ht="15.75" customHeight="1" x14ac:dyDescent="0.25">
      <c r="A44" s="10" t="s">
        <v>52</v>
      </c>
      <c r="B44" s="18"/>
      <c r="C44" s="18"/>
    </row>
    <row r="45" spans="1:13" ht="15.75" customHeight="1" x14ac:dyDescent="0.25">
      <c r="A45" s="10" t="s">
        <v>53</v>
      </c>
      <c r="B45" s="18"/>
      <c r="C45" s="18"/>
    </row>
    <row r="46" spans="1:13" ht="15.75" customHeight="1" x14ac:dyDescent="0.25">
      <c r="A46" s="10" t="s">
        <v>54</v>
      </c>
      <c r="B46" s="21"/>
      <c r="C46" s="16"/>
    </row>
    <row r="47" spans="1:13" ht="15.75" customHeight="1" x14ac:dyDescent="0.25">
      <c r="A47" s="7" t="s">
        <v>55</v>
      </c>
      <c r="B47" s="18"/>
      <c r="C47" s="16"/>
    </row>
    <row r="48" spans="1:13" ht="15.75" customHeight="1" x14ac:dyDescent="0.25">
      <c r="A48" s="10" t="s">
        <v>56</v>
      </c>
      <c r="B48" s="18"/>
      <c r="C48" s="16"/>
    </row>
    <row r="49" spans="1:13" ht="15.75" customHeight="1" x14ac:dyDescent="0.25">
      <c r="A49" s="10" t="s">
        <v>57</v>
      </c>
      <c r="B49" s="18"/>
      <c r="C49" s="16"/>
    </row>
    <row r="50" spans="1:13" ht="15.75" customHeight="1" x14ac:dyDescent="0.25">
      <c r="A50" s="10" t="s">
        <v>58</v>
      </c>
      <c r="B50" s="18"/>
      <c r="C50" s="16"/>
    </row>
    <row r="51" spans="1:13" ht="15.75" customHeight="1" x14ac:dyDescent="0.25">
      <c r="A51" s="10" t="s">
        <v>59</v>
      </c>
      <c r="B51" s="18"/>
      <c r="C51" s="16"/>
    </row>
    <row r="52" spans="1:13" ht="15.75" customHeight="1" x14ac:dyDescent="0.25">
      <c r="A52" s="10" t="s">
        <v>60</v>
      </c>
      <c r="B52" s="18"/>
      <c r="C52" s="16"/>
    </row>
    <row r="53" spans="1:13" ht="15.75" customHeight="1" x14ac:dyDescent="0.25">
      <c r="A53" s="10" t="s">
        <v>61</v>
      </c>
      <c r="B53" s="18"/>
      <c r="C53" s="16"/>
    </row>
    <row r="54" spans="1:13" ht="15.75" customHeight="1" x14ac:dyDescent="0.25">
      <c r="A54" s="7" t="s">
        <v>62</v>
      </c>
      <c r="B54" s="8">
        <f t="shared" ref="B54:M54" si="4">SUM(B55:B63)</f>
        <v>12155321</v>
      </c>
      <c r="C54" s="8">
        <f t="shared" si="4"/>
        <v>0</v>
      </c>
      <c r="D54" s="8">
        <f t="shared" si="4"/>
        <v>434240</v>
      </c>
      <c r="E54" s="8">
        <f t="shared" si="4"/>
        <v>62716</v>
      </c>
      <c r="F54" s="8">
        <f t="shared" si="4"/>
        <v>0</v>
      </c>
      <c r="G54" s="8">
        <f t="shared" si="4"/>
        <v>0</v>
      </c>
      <c r="H54" s="8">
        <f t="shared" si="4"/>
        <v>225633</v>
      </c>
      <c r="I54" s="8">
        <f t="shared" si="4"/>
        <v>1348252</v>
      </c>
      <c r="J54" s="8">
        <f t="shared" si="4"/>
        <v>1816235</v>
      </c>
      <c r="K54" s="8">
        <f t="shared" si="4"/>
        <v>813914</v>
      </c>
      <c r="L54" s="8">
        <f t="shared" si="4"/>
        <v>272462</v>
      </c>
      <c r="M54">
        <f t="shared" si="4"/>
        <v>0</v>
      </c>
    </row>
    <row r="55" spans="1:13" ht="15.75" customHeight="1" x14ac:dyDescent="0.25">
      <c r="A55" s="10" t="s">
        <v>63</v>
      </c>
      <c r="B55" s="11">
        <v>4203767</v>
      </c>
      <c r="C55" s="12"/>
      <c r="G55" s="1"/>
      <c r="H55" s="1"/>
      <c r="I55" s="1">
        <v>45900</v>
      </c>
      <c r="J55" s="1">
        <v>559460</v>
      </c>
      <c r="K55" s="1"/>
      <c r="L55" s="1"/>
    </row>
    <row r="56" spans="1:13" ht="15.75" customHeight="1" x14ac:dyDescent="0.25">
      <c r="A56" s="10" t="s">
        <v>64</v>
      </c>
      <c r="B56" s="11">
        <v>297714</v>
      </c>
      <c r="C56" s="12"/>
      <c r="F56" s="1"/>
      <c r="I56" s="1">
        <v>75282</v>
      </c>
      <c r="J56" s="1">
        <v>51920</v>
      </c>
      <c r="K56" s="1"/>
      <c r="L56" s="1">
        <v>272462</v>
      </c>
    </row>
    <row r="57" spans="1:13" ht="15.75" customHeight="1" x14ac:dyDescent="0.25">
      <c r="A57" s="10" t="s">
        <v>65</v>
      </c>
      <c r="B57" s="11">
        <v>415250</v>
      </c>
      <c r="C57" s="12"/>
      <c r="D57" s="11">
        <v>22184</v>
      </c>
      <c r="E57" s="11">
        <v>62716</v>
      </c>
      <c r="F57" s="1"/>
      <c r="J57" s="1">
        <v>1878</v>
      </c>
      <c r="L57" s="1"/>
    </row>
    <row r="58" spans="1:13" ht="15.75" customHeight="1" x14ac:dyDescent="0.25">
      <c r="A58" s="10" t="s">
        <v>66</v>
      </c>
      <c r="B58" s="11"/>
      <c r="C58" s="12"/>
      <c r="I58" s="1"/>
      <c r="K58" s="1">
        <v>554403</v>
      </c>
    </row>
    <row r="59" spans="1:13" ht="15.75" customHeight="1" x14ac:dyDescent="0.25">
      <c r="A59" s="10" t="s">
        <v>67</v>
      </c>
      <c r="B59" s="11">
        <v>3042601</v>
      </c>
      <c r="C59" s="12"/>
      <c r="D59" s="11">
        <v>167560</v>
      </c>
      <c r="F59" s="1"/>
      <c r="H59" s="1">
        <v>225633</v>
      </c>
      <c r="I59" s="1">
        <v>1227070</v>
      </c>
      <c r="J59" s="1">
        <v>95151</v>
      </c>
      <c r="K59" s="1">
        <v>259511</v>
      </c>
      <c r="L59" s="1"/>
    </row>
    <row r="60" spans="1:13" ht="15.75" customHeight="1" x14ac:dyDescent="0.25">
      <c r="A60" s="10" t="s">
        <v>68</v>
      </c>
      <c r="B60" s="11">
        <v>154000</v>
      </c>
      <c r="C60" s="22"/>
      <c r="D60" s="11">
        <v>244496</v>
      </c>
      <c r="H60" s="1"/>
      <c r="J60" s="1">
        <v>497016</v>
      </c>
    </row>
    <row r="61" spans="1:13" ht="15.75" customHeight="1" x14ac:dyDescent="0.25">
      <c r="A61" s="10" t="s">
        <v>69</v>
      </c>
      <c r="B61" s="11">
        <v>3341989</v>
      </c>
      <c r="C61" s="22"/>
      <c r="J61" s="1">
        <v>610810</v>
      </c>
    </row>
    <row r="62" spans="1:13" ht="15.75" customHeight="1" x14ac:dyDescent="0.25">
      <c r="A62" s="10" t="s">
        <v>70</v>
      </c>
      <c r="B62" s="11">
        <v>700000</v>
      </c>
      <c r="C62" s="22"/>
      <c r="L62" s="1"/>
    </row>
    <row r="63" spans="1:13" ht="15.75" customHeight="1" x14ac:dyDescent="0.25">
      <c r="A63" s="10" t="s">
        <v>71</v>
      </c>
      <c r="B63" s="22"/>
      <c r="C63" s="22"/>
    </row>
    <row r="64" spans="1:13" ht="15.75" customHeight="1" x14ac:dyDescent="0.25">
      <c r="A64" s="7" t="s">
        <v>72</v>
      </c>
      <c r="B64" s="8">
        <f t="shared" ref="B64:L64" si="5">+B65</f>
        <v>2741200</v>
      </c>
      <c r="C64" s="8">
        <f t="shared" si="5"/>
        <v>0</v>
      </c>
      <c r="D64" s="8">
        <f t="shared" si="5"/>
        <v>0</v>
      </c>
      <c r="E64" s="8">
        <f t="shared" si="5"/>
        <v>0</v>
      </c>
      <c r="F64" s="8">
        <f t="shared" si="5"/>
        <v>0</v>
      </c>
      <c r="G64" s="8">
        <f t="shared" si="5"/>
        <v>0</v>
      </c>
      <c r="H64" s="8">
        <f t="shared" si="5"/>
        <v>0</v>
      </c>
      <c r="I64" s="8">
        <f t="shared" si="5"/>
        <v>0</v>
      </c>
      <c r="J64" s="8">
        <f t="shared" si="5"/>
        <v>1000000</v>
      </c>
      <c r="K64" s="8">
        <f t="shared" si="5"/>
        <v>0</v>
      </c>
      <c r="L64" s="8">
        <f t="shared" si="5"/>
        <v>1554965</v>
      </c>
    </row>
    <row r="65" spans="1:13" ht="15.75" customHeight="1" x14ac:dyDescent="0.25">
      <c r="A65" s="10" t="s">
        <v>73</v>
      </c>
      <c r="B65" s="11">
        <v>2741200</v>
      </c>
      <c r="C65" s="22"/>
      <c r="J65" s="1">
        <v>1000000</v>
      </c>
      <c r="K65" s="1"/>
      <c r="L65" s="1">
        <v>1554965</v>
      </c>
    </row>
    <row r="66" spans="1:13" ht="15.75" customHeight="1" x14ac:dyDescent="0.25">
      <c r="A66" s="10" t="s">
        <v>74</v>
      </c>
      <c r="B66" s="22"/>
      <c r="C66" s="22"/>
    </row>
    <row r="67" spans="1:13" ht="15.75" customHeight="1" x14ac:dyDescent="0.25">
      <c r="A67" s="10" t="s">
        <v>75</v>
      </c>
      <c r="B67" s="22"/>
      <c r="C67" s="22"/>
    </row>
    <row r="68" spans="1:13" ht="15.75" customHeight="1" x14ac:dyDescent="0.25">
      <c r="A68" s="10" t="s">
        <v>76</v>
      </c>
      <c r="B68" s="22"/>
      <c r="C68" s="22"/>
    </row>
    <row r="69" spans="1:13" ht="15.75" customHeight="1" x14ac:dyDescent="0.25">
      <c r="A69" s="7" t="s">
        <v>77</v>
      </c>
      <c r="B69" s="23"/>
      <c r="C69" s="23"/>
    </row>
    <row r="70" spans="1:13" ht="15.75" customHeight="1" x14ac:dyDescent="0.25">
      <c r="A70" s="10" t="s">
        <v>78</v>
      </c>
      <c r="B70" s="22"/>
      <c r="C70" s="22"/>
    </row>
    <row r="71" spans="1:13" ht="15.75" customHeight="1" x14ac:dyDescent="0.25">
      <c r="A71" s="10" t="s">
        <v>79</v>
      </c>
      <c r="B71" s="22"/>
      <c r="C71" s="22"/>
    </row>
    <row r="72" spans="1:13" ht="15.75" customHeight="1" x14ac:dyDescent="0.25">
      <c r="A72" s="7" t="s">
        <v>80</v>
      </c>
      <c r="B72" s="23"/>
      <c r="C72" s="23"/>
    </row>
    <row r="73" spans="1:13" ht="15.75" customHeight="1" x14ac:dyDescent="0.25">
      <c r="A73" s="10" t="s">
        <v>81</v>
      </c>
      <c r="B73" s="22"/>
      <c r="C73" s="22"/>
    </row>
    <row r="74" spans="1:13" ht="15.75" customHeight="1" x14ac:dyDescent="0.25">
      <c r="A74" s="10" t="s">
        <v>82</v>
      </c>
      <c r="B74" s="22"/>
      <c r="C74" s="22"/>
    </row>
    <row r="75" spans="1:13" ht="15.75" customHeight="1" x14ac:dyDescent="0.25">
      <c r="A75" s="10" t="s">
        <v>83</v>
      </c>
      <c r="B75" s="22"/>
      <c r="C75" s="22"/>
    </row>
    <row r="76" spans="1:13" ht="15.75" customHeight="1" x14ac:dyDescent="0.25">
      <c r="A76" s="4" t="s">
        <v>84</v>
      </c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</row>
    <row r="77" spans="1:13" ht="15.75" customHeight="1" x14ac:dyDescent="0.25">
      <c r="A77" s="7" t="s">
        <v>85</v>
      </c>
      <c r="B77" s="23"/>
      <c r="C77" s="23"/>
      <c r="D77" s="1">
        <f t="shared" ref="D77:F77" si="6">+D78</f>
        <v>0</v>
      </c>
      <c r="E77" s="1">
        <f t="shared" si="6"/>
        <v>15341106</v>
      </c>
      <c r="F77" s="1">
        <f t="shared" si="6"/>
        <v>13876426</v>
      </c>
      <c r="G77" s="1">
        <f t="shared" ref="G77:H77" si="7">+G78+G79</f>
        <v>5793740</v>
      </c>
      <c r="H77" s="1">
        <f t="shared" si="7"/>
        <v>0</v>
      </c>
      <c r="I77" s="1">
        <f t="shared" ref="I77:L77" si="8">+I78</f>
        <v>1702675</v>
      </c>
      <c r="J77" s="1">
        <f t="shared" si="8"/>
        <v>4713053</v>
      </c>
      <c r="K77" s="1">
        <f t="shared" si="8"/>
        <v>0</v>
      </c>
      <c r="L77" s="24">
        <f t="shared" si="8"/>
        <v>0</v>
      </c>
    </row>
    <row r="78" spans="1:13" ht="15.75" customHeight="1" x14ac:dyDescent="0.25">
      <c r="A78" s="10" t="s">
        <v>86</v>
      </c>
      <c r="B78" s="22"/>
      <c r="C78" s="22"/>
      <c r="D78" s="1"/>
      <c r="E78" s="1">
        <v>15341106</v>
      </c>
      <c r="F78" s="1">
        <v>13876426</v>
      </c>
      <c r="G78" s="1">
        <v>5793740</v>
      </c>
      <c r="H78" s="1"/>
      <c r="I78" s="1">
        <v>1702675</v>
      </c>
      <c r="J78" s="1">
        <v>4713053</v>
      </c>
      <c r="K78" s="1"/>
      <c r="L78" s="1"/>
    </row>
    <row r="79" spans="1:13" ht="15.75" customHeight="1" x14ac:dyDescent="0.25">
      <c r="A79" s="10" t="s">
        <v>87</v>
      </c>
      <c r="B79" s="22"/>
      <c r="C79" s="22"/>
      <c r="G79" s="1"/>
    </row>
    <row r="80" spans="1:13" ht="15.75" customHeight="1" x14ac:dyDescent="0.25">
      <c r="A80" s="7" t="s">
        <v>88</v>
      </c>
      <c r="B80" s="23"/>
      <c r="C80" s="23"/>
      <c r="E80" s="1">
        <f t="shared" ref="E80:L80" si="9">E81</f>
        <v>453673</v>
      </c>
      <c r="F80" s="1">
        <f t="shared" si="9"/>
        <v>0</v>
      </c>
      <c r="G80" s="1">
        <f t="shared" si="9"/>
        <v>0</v>
      </c>
      <c r="H80" s="1">
        <f t="shared" si="9"/>
        <v>746267</v>
      </c>
      <c r="I80" s="1">
        <f t="shared" si="9"/>
        <v>0</v>
      </c>
      <c r="J80" s="1">
        <f t="shared" si="9"/>
        <v>0</v>
      </c>
      <c r="K80" s="1">
        <f t="shared" si="9"/>
        <v>3161404</v>
      </c>
      <c r="L80" s="24">
        <f t="shared" si="9"/>
        <v>0</v>
      </c>
      <c r="M80" s="25"/>
    </row>
    <row r="81" spans="1:13" ht="15.75" customHeight="1" x14ac:dyDescent="0.25">
      <c r="A81" s="10" t="s">
        <v>89</v>
      </c>
      <c r="B81" s="22"/>
      <c r="C81" s="22"/>
      <c r="E81" s="1">
        <v>453673</v>
      </c>
      <c r="G81" s="1"/>
      <c r="H81" s="1">
        <v>746267</v>
      </c>
      <c r="I81" s="12"/>
      <c r="J81" s="12"/>
      <c r="K81" s="1">
        <f>674781+2486623</f>
        <v>3161404</v>
      </c>
      <c r="L81" s="1"/>
      <c r="M81" s="26"/>
    </row>
    <row r="82" spans="1:13" ht="15.75" customHeight="1" x14ac:dyDescent="0.25">
      <c r="A82" s="10" t="s">
        <v>90</v>
      </c>
      <c r="B82" s="22"/>
      <c r="C82" s="22"/>
      <c r="G82" s="1"/>
    </row>
    <row r="83" spans="1:13" ht="15.75" customHeight="1" x14ac:dyDescent="0.25">
      <c r="A83" s="7" t="s">
        <v>91</v>
      </c>
      <c r="B83" s="23"/>
      <c r="C83" s="23"/>
    </row>
    <row r="84" spans="1:13" ht="15.75" customHeight="1" x14ac:dyDescent="0.25">
      <c r="A84" s="10" t="s">
        <v>92</v>
      </c>
      <c r="B84" s="22"/>
      <c r="C84" s="22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5.75" customHeight="1" x14ac:dyDescent="0.25">
      <c r="A85" s="27" t="s">
        <v>93</v>
      </c>
      <c r="B85" s="28">
        <f t="shared" ref="B85:C85" si="10">B12+B18+B28+B54</f>
        <v>150995897</v>
      </c>
      <c r="C85" s="28">
        <f t="shared" si="10"/>
        <v>0</v>
      </c>
      <c r="D85" s="28">
        <f>D12+D18+D77+D28+D54</f>
        <v>6601189</v>
      </c>
      <c r="E85" s="28">
        <f>E12+E18+E28+E54+E77+E80</f>
        <v>22894172</v>
      </c>
      <c r="F85" s="28">
        <f t="shared" ref="F85:G85" si="11">F12+F18+F28+F54+F77</f>
        <v>23931541</v>
      </c>
      <c r="G85" s="28">
        <f t="shared" si="11"/>
        <v>14529877</v>
      </c>
      <c r="H85" s="28">
        <f t="shared" ref="H85:I85" si="12">H12+H18+H28+H54+H77+H80</f>
        <v>14454950</v>
      </c>
      <c r="I85" s="28">
        <f t="shared" si="12"/>
        <v>13317211</v>
      </c>
      <c r="J85" s="28">
        <f>J12+J18+J28+J54+J64+J77+J80</f>
        <v>14256630</v>
      </c>
      <c r="K85" s="28">
        <f t="shared" ref="K85:M85" si="13">K12+K18+K28+K54+K77+K80</f>
        <v>12606198</v>
      </c>
      <c r="L85" s="28">
        <f t="shared" si="13"/>
        <v>9222935</v>
      </c>
      <c r="M85" s="28">
        <f t="shared" si="13"/>
        <v>80052907</v>
      </c>
    </row>
    <row r="86" spans="1:13" ht="15.75" customHeight="1" x14ac:dyDescent="0.25">
      <c r="D86" s="1"/>
    </row>
    <row r="87" spans="1:13" ht="30" customHeight="1" x14ac:dyDescent="0.25">
      <c r="A87" s="29" t="s">
        <v>94</v>
      </c>
    </row>
    <row r="88" spans="1:13" ht="33" customHeight="1" x14ac:dyDescent="0.25">
      <c r="A88" s="29" t="s">
        <v>95</v>
      </c>
      <c r="F88" s="30"/>
    </row>
    <row r="89" spans="1:13" ht="75.75" customHeight="1" x14ac:dyDescent="0.25">
      <c r="A89" s="31" t="s">
        <v>96</v>
      </c>
      <c r="F89" s="7" t="s">
        <v>97</v>
      </c>
    </row>
    <row r="90" spans="1:13" ht="15.75" customHeight="1" x14ac:dyDescent="0.25">
      <c r="F90" s="30" t="s">
        <v>98</v>
      </c>
    </row>
    <row r="91" spans="1:13" ht="15.75" customHeight="1" x14ac:dyDescent="0.25"/>
    <row r="92" spans="1:13" ht="15.75" customHeight="1" x14ac:dyDescent="0.25"/>
    <row r="93" spans="1:13" ht="15.75" customHeight="1" x14ac:dyDescent="0.25"/>
    <row r="94" spans="1:13" ht="15.75" customHeight="1" x14ac:dyDescent="0.25"/>
    <row r="95" spans="1:13" ht="15.75" customHeight="1" x14ac:dyDescent="0.25"/>
    <row r="96" spans="1:13" ht="15.75" customHeight="1" x14ac:dyDescent="0.25"/>
  </sheetData>
  <mergeCells count="9">
    <mergeCell ref="A5:M5"/>
    <mergeCell ref="A6:M6"/>
    <mergeCell ref="A7:M7"/>
    <mergeCell ref="D9:M9"/>
    <mergeCell ref="A3:M3"/>
    <mergeCell ref="A4:M4"/>
    <mergeCell ref="A9:A10"/>
    <mergeCell ref="B9:B10"/>
    <mergeCell ref="C9:C10"/>
  </mergeCells>
  <pageMargins left="0.7" right="0.7" top="0.75" bottom="0.75" header="0" footer="0"/>
  <pageSetup paperSize="11" scale="3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Admin</cp:lastModifiedBy>
  <cp:lastPrinted>2025-10-16T20:11:37Z</cp:lastPrinted>
  <dcterms:created xsi:type="dcterms:W3CDTF">2021-07-29T18:58:50Z</dcterms:created>
  <dcterms:modified xsi:type="dcterms:W3CDTF">2025-10-16T20:12:17Z</dcterms:modified>
</cp:coreProperties>
</file>