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2\Formato Abierto\"/>
    </mc:Choice>
  </mc:AlternateContent>
  <bookViews>
    <workbookView xWindow="0" yWindow="0" windowWidth="28800" windowHeight="12300"/>
  </bookViews>
  <sheets>
    <sheet name="P2 Presupuesto Aprobado-Ejec " sheetId="2" r:id="rId1"/>
  </sheets>
  <definedNames>
    <definedName name="_xlnm.Print_Area" localSheetId="0">'P2 Presupuesto Aprobado-Ejec '!$A$1:$O$91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2" l="1"/>
  <c r="M29" i="2"/>
  <c r="M22" i="2"/>
  <c r="M37" i="2"/>
  <c r="M35" i="2"/>
  <c r="L77" i="2"/>
  <c r="M77" i="2"/>
  <c r="M14" i="2"/>
  <c r="M56" i="2"/>
  <c r="M31" i="2"/>
  <c r="M26" i="2"/>
  <c r="M25" i="2"/>
  <c r="M24" i="2"/>
  <c r="M19" i="2"/>
  <c r="M17" i="2"/>
  <c r="M13" i="2"/>
  <c r="K77" i="2"/>
  <c r="K37" i="2"/>
  <c r="K34" i="2"/>
  <c r="K31" i="2"/>
  <c r="K29" i="2"/>
  <c r="K19" i="2"/>
  <c r="K17" i="2"/>
  <c r="K13" i="2"/>
  <c r="L37" i="2"/>
  <c r="L29" i="2"/>
  <c r="L19" i="2"/>
  <c r="L17" i="2"/>
  <c r="L13" i="2"/>
  <c r="L35" i="2" l="1"/>
  <c r="L34" i="2"/>
  <c r="L32" i="2"/>
  <c r="O23" i="2" l="1"/>
  <c r="G18" i="2"/>
  <c r="F12" i="2" l="1"/>
  <c r="E28" i="2" l="1"/>
  <c r="D28" i="2"/>
  <c r="D18" i="2" l="1"/>
  <c r="D12" i="2"/>
  <c r="D54" i="2"/>
  <c r="C54" i="2"/>
  <c r="C28" i="2"/>
  <c r="C18" i="2"/>
  <c r="C12" i="2"/>
  <c r="O54" i="2"/>
  <c r="N54" i="2"/>
  <c r="M54" i="2"/>
  <c r="L54" i="2"/>
  <c r="K54" i="2"/>
  <c r="J54" i="2"/>
  <c r="I54" i="2"/>
  <c r="H54" i="2"/>
  <c r="G54" i="2"/>
  <c r="F54" i="2"/>
  <c r="E54" i="2"/>
  <c r="B54" i="2"/>
  <c r="D11" i="2" l="1"/>
  <c r="N28" i="2"/>
  <c r="N18" i="2"/>
  <c r="N12" i="2"/>
  <c r="O13" i="2"/>
  <c r="O14" i="2"/>
  <c r="O17" i="2"/>
  <c r="O19" i="2"/>
  <c r="O20" i="2"/>
  <c r="O21" i="2"/>
  <c r="O22" i="2"/>
  <c r="O24" i="2"/>
  <c r="O25" i="2"/>
  <c r="O26" i="2"/>
  <c r="O29" i="2"/>
  <c r="O30" i="2"/>
  <c r="O31" i="2"/>
  <c r="O32" i="2"/>
  <c r="O33" i="2"/>
  <c r="O34" i="2"/>
  <c r="O35" i="2"/>
  <c r="O37" i="2"/>
  <c r="O80" i="2"/>
  <c r="O81" i="2"/>
  <c r="M28" i="2"/>
  <c r="M18" i="2"/>
  <c r="M12" i="2"/>
  <c r="C11" i="2"/>
  <c r="M85" i="2" l="1"/>
  <c r="M86" i="2" s="1"/>
  <c r="N85" i="2"/>
  <c r="L28" i="2"/>
  <c r="L18" i="2"/>
  <c r="L12" i="2"/>
  <c r="L85" i="2" l="1"/>
  <c r="K28" i="2"/>
  <c r="K18" i="2"/>
  <c r="K12" i="2"/>
  <c r="K85" i="2" s="1"/>
  <c r="C85" i="2" l="1"/>
  <c r="J28" i="2" l="1"/>
  <c r="J18" i="2"/>
  <c r="J12" i="2"/>
  <c r="J85" i="2" s="1"/>
  <c r="I28" i="2"/>
  <c r="H28" i="2"/>
  <c r="G28" i="2"/>
  <c r="F28" i="2"/>
  <c r="I18" i="2"/>
  <c r="H18" i="2"/>
  <c r="F18" i="2"/>
  <c r="E18" i="2"/>
  <c r="I12" i="2"/>
  <c r="I85" i="2" s="1"/>
  <c r="H12" i="2"/>
  <c r="G12" i="2"/>
  <c r="E12" i="2"/>
  <c r="B28" i="2"/>
  <c r="B18" i="2"/>
  <c r="B12" i="2"/>
  <c r="E85" i="2" l="1"/>
  <c r="H85" i="2"/>
  <c r="O12" i="2"/>
  <c r="G85" i="2"/>
  <c r="B11" i="2"/>
  <c r="O28" i="2"/>
  <c r="O18" i="2"/>
  <c r="D85" i="2"/>
  <c r="B85" i="2"/>
  <c r="F85" i="2"/>
  <c r="O85" i="2" l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<sst xmlns="http://schemas.openxmlformats.org/spreadsheetml/2006/main" count="100" uniqueCount="100">
  <si>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</si>
  <si>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</si>
  <si>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</si>
  <si>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</si>
  <si>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</si>
  <si>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</si>
  <si>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</si>
  <si>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</si>
  <si>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</si>
  <si>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</si>
  <si>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</si>
  <si>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</si>
  <si>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</si>
  <si>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</si>
  <si>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</si>
  <si>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</si>
  <si>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</si>
  <si>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</si>
  <si>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</si>
  <si>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</si>
  <si>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</si>
  <si>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</si>
  <si>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</si>
  <si>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</si>
  <si>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</si>
  <si>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</si>
  <si>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</si>
  <si>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</si>
  <si>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</si>
  <si>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</si>
  <si>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</si>
  <si>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</si>
  <si>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</si>
  <si>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</si>
  <si>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</si>
  <si>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</si>
  <si>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</si>
  <si>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</si>
  <si>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</si>
  <si>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</si>
  <si>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</si>
  <si>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</si>
  <si>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</si>
  <si>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</si>
  <si>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</si>
  <si>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</si>
  <si>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</si>
  <si>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</si>
  <si>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</si>
  <si>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</si>
  <si>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</si>
  <si>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</si>
  <si>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</si>
  <si>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</si>
  <si>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</si>
  <si>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</si>
  <si>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</si>
  <si>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</si>
  <si>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</si>
  <si>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</si>
  <si>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</si>
  <si>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</si>
  <si>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</si>
  <si>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</si>
  <si>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</si>
  <si>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</si>
  <si>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</si>
  <si>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</si>
  <si>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</si>
  <si>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</si>
  <si>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</si>
  <si>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</si>
  <si>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</si>
  <si>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</si>
  <si>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</si>
  <si>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</si>
  <si>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</si>
  <si>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</si>
  <si>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</si>
  <si>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</si>
  <si>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</si>
  <si>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</si>
  <si>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</si>
  <si>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</si>
  <si>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</si>
  <si>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</si>
  <si>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</si>
  <si>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</si>
  <si>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</si>
  <si>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</si>
  <si>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</si>
  <si>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</si>
  <si>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</si>
  <si>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</si>
  <si>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Septiembre</t>
  </si>
  <si>
    <t>Lic. Julio Arias Trinidad</t>
  </si>
  <si>
    <t>Director Administrativo y Financiero</t>
  </si>
  <si>
    <t>Octubre</t>
  </si>
  <si>
    <t>Noviembre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</si>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</sst>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164" fontId="9" fillId="2" borderId="2" xfId="0" applyNumberFormat="1" applyFont="1" applyFill="1" applyBorder="1"/>
    <xf numFmtId="164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0" fillId="0" borderId="11" xfId="0" applyBorder="1" applyAlignment="1">
      <alignment vertical="center"/>
    </xf>
    <xf numFmtId="0" fontId="0" fillId="0" borderId="11" xfId="0" applyBorder="1" applyAlignment="1">
      <alignment wrapText="1"/>
    </xf>
    <xf numFmtId="164" fontId="0" fillId="0" borderId="0" xfId="0" applyNumberFormat="1"/>
    <xf numFmtId="164" fontId="8" fillId="0" borderId="0" xfId="1" applyFont="1" applyAlignment="1">
      <alignment wrapText="1"/>
    </xf>
    <xf numFmtId="164" fontId="8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164" fontId="8" fillId="0" borderId="1" xfId="0" applyNumberFormat="1" applyFont="1" applyBorder="1" applyAlignment="1"/>
    <xf numFmtId="165" fontId="3" fillId="0" borderId="1" xfId="0" applyNumberFormat="1" applyFont="1" applyBorder="1" applyAlignment="1"/>
    <xf numFmtId="164" fontId="8" fillId="0" borderId="0" xfId="1" applyFont="1" applyAlignment="1"/>
    <xf numFmtId="164" fontId="5" fillId="0" borderId="0" xfId="0" applyNumberFormat="1" applyFont="1" applyAlignment="1">
      <alignment wrapText="1"/>
    </xf>
    <xf numFmtId="164" fontId="5" fillId="0" borderId="0" xfId="1" applyFont="1" applyAlignment="1">
      <alignment wrapText="1"/>
    </xf>
    <xf numFmtId="164" fontId="5" fillId="0" borderId="0" xfId="1" applyFont="1" applyAlignment="1"/>
    <xf numFmtId="4" fontId="5" fillId="0" borderId="0" xfId="1" applyNumberFormat="1" applyFont="1" applyAlignment="1"/>
    <xf numFmtId="164" fontId="5" fillId="0" borderId="0" xfId="0" applyNumberFormat="1" applyFont="1" applyAlignment="1"/>
    <xf numFmtId="166" fontId="5" fillId="0" borderId="0" xfId="0" applyNumberFormat="1" applyFont="1" applyAlignment="1">
      <alignment wrapText="1"/>
    </xf>
    <xf numFmtId="0" fontId="5" fillId="0" borderId="0" xfId="0" applyFont="1" applyAlignment="1"/>
    <xf numFmtId="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1" applyFont="1" applyAlignment="1">
      <alignment horizontal="center"/>
    </xf>
    <xf numFmtId="164" fontId="8" fillId="0" borderId="0" xfId="0" applyNumberFormat="1" applyFont="1" applyAlignment="1">
      <alignment wrapText="1"/>
    </xf>
    <xf numFmtId="166" fontId="8" fillId="0" borderId="0" xfId="0" applyNumberFormat="1" applyFont="1" applyAlignment="1">
      <alignment wrapText="1"/>
    </xf>
    <xf numFmtId="4" fontId="8" fillId="0" borderId="0" xfId="0" applyNumberFormat="1" applyFont="1" applyAlignment="1"/>
    <xf numFmtId="0" fontId="0" fillId="0" borderId="0" xfId="0" applyAlignment="1"/>
    <xf numFmtId="165" fontId="0" fillId="0" borderId="0" xfId="0" applyNumberFormat="1" applyAlignment="1"/>
    <xf numFmtId="165" fontId="3" fillId="0" borderId="0" xfId="0" applyNumberFormat="1" applyFont="1" applyAlignment="1"/>
    <xf numFmtId="2" fontId="8" fillId="0" borderId="0" xfId="0" applyNumberFormat="1" applyFont="1" applyAlignment="1"/>
    <xf numFmtId="2" fontId="5" fillId="0" borderId="0" xfId="0" applyNumberFormat="1" applyFont="1" applyAlignment="1"/>
    <xf numFmtId="164" fontId="0" fillId="0" borderId="0" xfId="1" applyFont="1" applyAlignment="1"/>
    <xf numFmtId="164" fontId="0" fillId="0" borderId="0" xfId="0" applyNumberFormat="1" applyAlignment="1"/>
    <xf numFmtId="164" fontId="0" fillId="0" borderId="0" xfId="1" applyFont="1"/>
    <xf numFmtId="0" fontId="5" fillId="0" borderId="0" xfId="0" applyFont="1"/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13</xdr:col>
      <xdr:colOff>820194</xdr:colOff>
      <xdr:row>2</xdr:row>
      <xdr:rowOff>161925</xdr:rowOff>
    </xdr:from>
    <xdr:to>
      <xdr:col>15</xdr:col>
      <xdr:colOff>115344</xdr:colOff>
      <xdr:row>5</xdr:row>
      <xdr:rowOff>150129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3527" y="54292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0"/>
  <sheetViews>
    <sheetView showGridLines="0" tabSelected="1" zoomScale="90" zoomScaleNormal="90" workbookViewId="0">
      <pane ySplit="10" topLeftCell="A11" activePane="bottomLeft" state="frozen"/>
      <selection activeCell="B1" sqref="B1"/>
      <selection pane="bottomLeft" activeCell="I94" sqref="I94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5" width="14.5703125" bestFit="1" customWidth="1"/>
    <col min="6" max="6" width="14.42578125" bestFit="1" customWidth="1"/>
    <col min="7" max="7" width="16.140625" customWidth="1"/>
    <col min="8" max="8" width="14.5703125" bestFit="1" customWidth="1"/>
    <col min="9" max="11" width="14.42578125" bestFit="1" customWidth="1"/>
    <col min="12" max="12" width="14.42578125" customWidth="1"/>
    <col min="13" max="13" width="15.5703125" bestFit="1" customWidth="1"/>
    <col min="14" max="14" width="16.140625" customWidth="1"/>
    <col min="15" max="15" width="15.5703125" bestFit="1" customWidth="1"/>
  </cols>
  <sheetData>
    <row r="3" spans="1:16" ht="28.5" customHeight="1" x14ac:dyDescent="0.25">
      <c r="A3" s="51" t="s">
        <v>88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 ht="21" customHeight="1" x14ac:dyDescent="0.25">
      <c r="A4" s="53" t="s">
        <v>89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6" ht="15.75" x14ac:dyDescent="0.25">
      <c r="A5" s="58" t="s">
        <v>99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6" ht="15.75" customHeight="1" x14ac:dyDescent="0.25">
      <c r="A6" s="60" t="s">
        <v>85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6" ht="15.75" customHeight="1" x14ac:dyDescent="0.25">
      <c r="A7" s="46" t="s">
        <v>75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6" x14ac:dyDescent="0.25">
      <c r="C8" s="16"/>
      <c r="D8" s="16"/>
      <c r="E8" s="16"/>
    </row>
    <row r="9" spans="1:16" ht="25.5" customHeight="1" x14ac:dyDescent="0.25">
      <c r="A9" s="55" t="s">
        <v>65</v>
      </c>
      <c r="B9" s="56" t="s">
        <v>87</v>
      </c>
      <c r="C9" s="56" t="s">
        <v>86</v>
      </c>
      <c r="D9" s="47" t="s">
        <v>91</v>
      </c>
      <c r="E9" s="48"/>
      <c r="F9" s="48"/>
      <c r="G9" s="48"/>
      <c r="H9" s="48"/>
      <c r="I9" s="48"/>
      <c r="J9" s="48"/>
      <c r="K9" s="48"/>
      <c r="L9" s="49"/>
      <c r="M9" s="49"/>
      <c r="N9" s="49"/>
      <c r="O9" s="50"/>
    </row>
    <row r="10" spans="1:16" x14ac:dyDescent="0.25">
      <c r="A10" s="55"/>
      <c r="B10" s="57"/>
      <c r="C10" s="57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84</v>
      </c>
      <c r="L10" s="7" t="s">
        <v>94</v>
      </c>
      <c r="M10" s="7" t="s">
        <v>97</v>
      </c>
      <c r="N10" s="7" t="s">
        <v>98</v>
      </c>
      <c r="O10" s="7" t="s">
        <v>76</v>
      </c>
    </row>
    <row r="11" spans="1:16" ht="15.75" x14ac:dyDescent="0.25">
      <c r="A11" s="1" t="s">
        <v>0</v>
      </c>
      <c r="B11" s="21">
        <f>B12+B18+B28+B54</f>
        <v>109440625</v>
      </c>
      <c r="C11" s="21">
        <f>C12+C18+C28+C54</f>
        <v>109440625</v>
      </c>
      <c r="D11" s="22">
        <f>D12+D18+D28+D54</f>
        <v>4302766.0599999996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6" ht="15.75" x14ac:dyDescent="0.25">
      <c r="A12" s="2" t="s">
        <v>1</v>
      </c>
      <c r="B12" s="17">
        <f>SUM(B13:B17)</f>
        <v>59209086</v>
      </c>
      <c r="C12" s="23">
        <f>SUM(C13:C17)</f>
        <v>59209086</v>
      </c>
      <c r="D12" s="17">
        <f>SUM(D13:D17)</f>
        <v>3791993.21</v>
      </c>
      <c r="E12" s="17">
        <f t="shared" ref="E12:J12" si="0">SUM(E13:E17)</f>
        <v>3859697</v>
      </c>
      <c r="F12" s="17">
        <f t="shared" si="0"/>
        <v>6930754</v>
      </c>
      <c r="G12" s="17">
        <f t="shared" si="0"/>
        <v>5638714</v>
      </c>
      <c r="H12" s="17">
        <f t="shared" si="0"/>
        <v>4247572</v>
      </c>
      <c r="I12" s="17">
        <f t="shared" si="0"/>
        <v>4014188</v>
      </c>
      <c r="J12" s="17">
        <f t="shared" si="0"/>
        <v>4098246</v>
      </c>
      <c r="K12" s="17">
        <f t="shared" ref="K12" si="1">SUM(K13:K17)</f>
        <v>4128703</v>
      </c>
      <c r="L12" s="17">
        <f>SUM(L13:L17)</f>
        <v>4161919</v>
      </c>
      <c r="M12" s="17">
        <f>SUM(M13:M17)</f>
        <v>6920511</v>
      </c>
      <c r="N12" s="17">
        <f>SUM(N13:N17)</f>
        <v>7447918</v>
      </c>
      <c r="O12" s="18">
        <f>SUM(D12:N12)</f>
        <v>55240215.210000001</v>
      </c>
    </row>
    <row r="13" spans="1:16" ht="15.75" x14ac:dyDescent="0.25">
      <c r="A13" s="4" t="s">
        <v>2</v>
      </c>
      <c r="B13" s="24">
        <v>47343425</v>
      </c>
      <c r="C13" s="24">
        <v>47632875</v>
      </c>
      <c r="D13" s="25">
        <v>3233088.33</v>
      </c>
      <c r="E13" s="26">
        <v>3291762</v>
      </c>
      <c r="F13" s="27">
        <v>3289125</v>
      </c>
      <c r="G13" s="11">
        <v>3676525</v>
      </c>
      <c r="H13" s="26">
        <v>3578723</v>
      </c>
      <c r="I13" s="26">
        <v>3429975</v>
      </c>
      <c r="J13" s="26">
        <v>3500650</v>
      </c>
      <c r="K13" s="26">
        <f>1794375+102175+234400+103675+1034750+231275+30457</f>
        <v>3531107</v>
      </c>
      <c r="L13" s="26">
        <f>1753575+102175+234400+103675+110752+1034750+231275</f>
        <v>3570602</v>
      </c>
      <c r="M13" s="26">
        <f>1764375+102175+264400+103675+19800+1034750+209138</f>
        <v>3498313</v>
      </c>
      <c r="N13" s="26">
        <v>6919622</v>
      </c>
      <c r="O13" s="28">
        <f>SUM(D13:N13)</f>
        <v>41519492.329999998</v>
      </c>
    </row>
    <row r="14" spans="1:16" ht="15.75" x14ac:dyDescent="0.25">
      <c r="A14" s="4" t="s">
        <v>3</v>
      </c>
      <c r="B14" s="24">
        <v>5506050</v>
      </c>
      <c r="C14" s="24">
        <v>5524050</v>
      </c>
      <c r="D14" s="25">
        <v>69300</v>
      </c>
      <c r="E14" s="13">
        <v>69300</v>
      </c>
      <c r="F14" s="13">
        <v>3143400</v>
      </c>
      <c r="G14" s="12">
        <v>1438875</v>
      </c>
      <c r="H14" s="26">
        <v>159100</v>
      </c>
      <c r="I14" s="26">
        <v>69300</v>
      </c>
      <c r="J14" s="26">
        <v>69300</v>
      </c>
      <c r="K14" s="26">
        <v>69300</v>
      </c>
      <c r="L14" s="26">
        <v>69300</v>
      </c>
      <c r="M14" s="26">
        <f>69300+1707243+898405+222361</f>
        <v>2897309</v>
      </c>
      <c r="N14" s="26"/>
      <c r="O14" s="28">
        <f>SUM(D14:N14)</f>
        <v>8054484</v>
      </c>
    </row>
    <row r="15" spans="1:16" ht="15.75" x14ac:dyDescent="0.25">
      <c r="A15" s="4" t="s">
        <v>4</v>
      </c>
      <c r="B15" s="24">
        <v>378000</v>
      </c>
      <c r="C15" s="24">
        <v>29643.38</v>
      </c>
      <c r="D15" s="29"/>
      <c r="E15" s="13"/>
      <c r="F15" s="13"/>
      <c r="G15" s="12"/>
      <c r="H15" s="26"/>
      <c r="I15" s="26"/>
      <c r="J15" s="26"/>
      <c r="K15" s="26"/>
      <c r="L15" s="26"/>
      <c r="M15" s="26"/>
      <c r="N15" s="26"/>
      <c r="O15" s="30"/>
      <c r="P15" s="9"/>
    </row>
    <row r="16" spans="1:16" ht="15.75" x14ac:dyDescent="0.25">
      <c r="A16" s="4" t="s">
        <v>5</v>
      </c>
      <c r="B16" s="24"/>
      <c r="C16" s="24"/>
      <c r="D16" s="29"/>
      <c r="E16" s="13"/>
      <c r="F16" s="13"/>
      <c r="G16" s="12"/>
      <c r="H16" s="30"/>
      <c r="I16" s="28"/>
      <c r="J16" s="30"/>
      <c r="K16" s="30"/>
      <c r="L16" s="30"/>
      <c r="M16" s="30"/>
      <c r="N16" s="30"/>
      <c r="O16" s="30"/>
    </row>
    <row r="17" spans="1:15" ht="15.75" x14ac:dyDescent="0.25">
      <c r="A17" s="4" t="s">
        <v>6</v>
      </c>
      <c r="B17" s="24">
        <v>5981611</v>
      </c>
      <c r="C17" s="24">
        <v>6022517.6200000001</v>
      </c>
      <c r="D17" s="25">
        <v>489604.88</v>
      </c>
      <c r="E17" s="13">
        <v>498635</v>
      </c>
      <c r="F17" s="31">
        <v>498229</v>
      </c>
      <c r="G17" s="12">
        <v>523314</v>
      </c>
      <c r="H17" s="31">
        <v>509749</v>
      </c>
      <c r="I17" s="32">
        <v>514913</v>
      </c>
      <c r="J17" s="33">
        <v>528296</v>
      </c>
      <c r="K17" s="33">
        <f>152949+73364+16397+16421+2596+73467+11221+158658+23223</f>
        <v>528296</v>
      </c>
      <c r="L17" s="26">
        <f>73364+73467+11221+16397+16421+2596+150056+155762+22733</f>
        <v>522017</v>
      </c>
      <c r="M17" s="33">
        <f>152949+158658+23223+73364+73467+11221+14828+14849+2330</f>
        <v>524889</v>
      </c>
      <c r="N17" s="33">
        <v>528296</v>
      </c>
      <c r="O17" s="28">
        <f t="shared" ref="O17:O26" si="2">SUM(D17:N17)</f>
        <v>5666238.8799999999</v>
      </c>
    </row>
    <row r="18" spans="1:15" ht="15.75" x14ac:dyDescent="0.25">
      <c r="A18" s="2" t="s">
        <v>7</v>
      </c>
      <c r="B18" s="34">
        <f>SUM(B19:B27)</f>
        <v>15423789</v>
      </c>
      <c r="C18" s="34">
        <f>SUM(C19:C26)</f>
        <v>17953790</v>
      </c>
      <c r="D18" s="34">
        <f>SUM(D19:D27)</f>
        <v>510772.85</v>
      </c>
      <c r="E18" s="34">
        <f t="shared" ref="E18:J18" si="3">SUM(E19:E27)</f>
        <v>2347103</v>
      </c>
      <c r="F18" s="34">
        <f t="shared" si="3"/>
        <v>560528</v>
      </c>
      <c r="G18" s="34">
        <f t="shared" si="3"/>
        <v>1488311</v>
      </c>
      <c r="H18" s="34">
        <f t="shared" si="3"/>
        <v>3140927</v>
      </c>
      <c r="I18" s="34">
        <f t="shared" si="3"/>
        <v>708345</v>
      </c>
      <c r="J18" s="34">
        <f t="shared" si="3"/>
        <v>963727</v>
      </c>
      <c r="K18" s="34">
        <f t="shared" ref="K18" si="4">SUM(K19:K27)</f>
        <v>884092</v>
      </c>
      <c r="L18" s="18">
        <f>SUM(L19:L27)</f>
        <v>585045</v>
      </c>
      <c r="M18" s="18">
        <f>SUM(M19:M27)</f>
        <v>2652054</v>
      </c>
      <c r="N18" s="18">
        <f>SUM(N19:N27)</f>
        <v>3120771</v>
      </c>
      <c r="O18" s="18">
        <f t="shared" si="2"/>
        <v>16961675.850000001</v>
      </c>
    </row>
    <row r="19" spans="1:15" ht="15.75" x14ac:dyDescent="0.25">
      <c r="A19" s="4" t="s">
        <v>8</v>
      </c>
      <c r="B19" s="24">
        <v>7082592</v>
      </c>
      <c r="C19" s="24">
        <v>7082592</v>
      </c>
      <c r="D19" s="25">
        <v>456092.85</v>
      </c>
      <c r="E19" s="13">
        <v>432967</v>
      </c>
      <c r="F19" s="13">
        <v>491315</v>
      </c>
      <c r="G19" s="12">
        <v>112801</v>
      </c>
      <c r="H19" s="26">
        <v>998129</v>
      </c>
      <c r="I19" s="26">
        <v>549988</v>
      </c>
      <c r="J19" s="26">
        <v>576965</v>
      </c>
      <c r="K19" s="26">
        <f>52763+14547+508035</f>
        <v>575345</v>
      </c>
      <c r="L19" s="26">
        <f>57106+14547+438840+20695</f>
        <v>531188</v>
      </c>
      <c r="M19" s="26">
        <f>58934+11954+454752+6904</f>
        <v>532544</v>
      </c>
      <c r="N19" s="26">
        <v>531931</v>
      </c>
      <c r="O19" s="28">
        <f t="shared" si="2"/>
        <v>5789265.8499999996</v>
      </c>
    </row>
    <row r="20" spans="1:15" ht="15.75" x14ac:dyDescent="0.25">
      <c r="A20" s="4" t="s">
        <v>9</v>
      </c>
      <c r="B20" s="24">
        <v>135000</v>
      </c>
      <c r="C20" s="24">
        <v>135000</v>
      </c>
      <c r="D20" s="29"/>
      <c r="E20" s="13"/>
      <c r="F20" s="13"/>
      <c r="G20" s="12">
        <v>3738</v>
      </c>
      <c r="H20" s="26">
        <v>0</v>
      </c>
      <c r="I20" s="26"/>
      <c r="J20" s="26"/>
      <c r="K20" s="26"/>
      <c r="L20" s="26"/>
      <c r="M20" s="26"/>
      <c r="N20" s="26">
        <v>1180</v>
      </c>
      <c r="O20" s="28">
        <f t="shared" si="2"/>
        <v>4918</v>
      </c>
    </row>
    <row r="21" spans="1:15" ht="15.75" x14ac:dyDescent="0.25">
      <c r="A21" s="4" t="s">
        <v>10</v>
      </c>
      <c r="B21" s="24">
        <v>375000</v>
      </c>
      <c r="C21" s="24">
        <v>375000</v>
      </c>
      <c r="D21" s="29"/>
      <c r="E21" s="13"/>
      <c r="F21" s="13"/>
      <c r="G21" s="12">
        <v>51521</v>
      </c>
      <c r="H21" s="26">
        <v>25400</v>
      </c>
      <c r="I21" s="26">
        <v>29300</v>
      </c>
      <c r="J21" s="26">
        <v>31500</v>
      </c>
      <c r="K21" s="26">
        <v>59750</v>
      </c>
      <c r="L21" s="26">
        <v>38850</v>
      </c>
      <c r="M21" s="26">
        <v>41100</v>
      </c>
      <c r="N21" s="26">
        <v>219242</v>
      </c>
      <c r="O21" s="28">
        <f t="shared" si="2"/>
        <v>496663</v>
      </c>
    </row>
    <row r="22" spans="1:15" ht="15.75" x14ac:dyDescent="0.25">
      <c r="A22" s="4" t="s">
        <v>11</v>
      </c>
      <c r="B22" s="24">
        <v>40000</v>
      </c>
      <c r="C22" s="24">
        <v>40000</v>
      </c>
      <c r="D22" s="29"/>
      <c r="E22" s="13"/>
      <c r="F22" s="13"/>
      <c r="G22" s="12">
        <v>16575</v>
      </c>
      <c r="H22" s="26">
        <v>2851</v>
      </c>
      <c r="I22" s="26">
        <v>2450</v>
      </c>
      <c r="J22" s="26">
        <v>2190</v>
      </c>
      <c r="K22" s="26">
        <v>1038</v>
      </c>
      <c r="L22" s="26">
        <v>10201</v>
      </c>
      <c r="M22" s="26">
        <f>2800+2000</f>
        <v>4800</v>
      </c>
      <c r="N22" s="26">
        <v>5517</v>
      </c>
      <c r="O22" s="28">
        <f t="shared" si="2"/>
        <v>45622</v>
      </c>
    </row>
    <row r="23" spans="1:15" ht="15.75" x14ac:dyDescent="0.25">
      <c r="A23" s="4" t="s">
        <v>12</v>
      </c>
      <c r="B23" s="24">
        <v>0</v>
      </c>
      <c r="C23" s="24">
        <v>0</v>
      </c>
      <c r="D23" s="29"/>
      <c r="E23" s="13"/>
      <c r="F23" s="13"/>
      <c r="G23" s="12">
        <v>19600</v>
      </c>
      <c r="H23" s="26">
        <v>3000</v>
      </c>
      <c r="I23" s="26">
        <v>4500</v>
      </c>
      <c r="J23" s="26">
        <v>4500</v>
      </c>
      <c r="K23" s="26">
        <v>6000</v>
      </c>
      <c r="L23" s="26">
        <v>4500</v>
      </c>
      <c r="M23" s="26">
        <v>4500</v>
      </c>
      <c r="N23" s="26">
        <v>1500</v>
      </c>
      <c r="O23" s="28">
        <f t="shared" si="2"/>
        <v>48100</v>
      </c>
    </row>
    <row r="24" spans="1:15" ht="15.75" x14ac:dyDescent="0.25">
      <c r="A24" s="4" t="s">
        <v>13</v>
      </c>
      <c r="B24" s="24">
        <v>1610797</v>
      </c>
      <c r="C24" s="24">
        <v>1610797</v>
      </c>
      <c r="D24" s="25">
        <v>54680</v>
      </c>
      <c r="E24" s="13">
        <v>43675</v>
      </c>
      <c r="F24" s="13">
        <v>69038</v>
      </c>
      <c r="G24" s="12">
        <v>42732</v>
      </c>
      <c r="H24" s="26">
        <v>486067</v>
      </c>
      <c r="I24" s="26">
        <v>42732</v>
      </c>
      <c r="J24" s="26">
        <v>42732</v>
      </c>
      <c r="K24" s="26">
        <v>81535</v>
      </c>
      <c r="L24" s="26"/>
      <c r="M24" s="26">
        <f>301843+229477</f>
        <v>531320</v>
      </c>
      <c r="N24" s="26">
        <v>89953</v>
      </c>
      <c r="O24" s="28">
        <f t="shared" si="2"/>
        <v>1484464</v>
      </c>
    </row>
    <row r="25" spans="1:15" ht="15.75" x14ac:dyDescent="0.25">
      <c r="A25" s="4" t="s">
        <v>14</v>
      </c>
      <c r="B25" s="24">
        <v>4151000</v>
      </c>
      <c r="C25" s="24">
        <v>6681001</v>
      </c>
      <c r="D25" s="25"/>
      <c r="E25" s="13">
        <v>1870286</v>
      </c>
      <c r="F25" s="13"/>
      <c r="G25" s="12">
        <v>1226388</v>
      </c>
      <c r="H25" s="33">
        <v>1542474</v>
      </c>
      <c r="I25" s="33">
        <v>53537</v>
      </c>
      <c r="J25" s="26">
        <v>44000</v>
      </c>
      <c r="K25" s="26">
        <v>160079</v>
      </c>
      <c r="L25" s="26"/>
      <c r="M25" s="26">
        <f>1352796+162604</f>
        <v>1515400</v>
      </c>
      <c r="N25" s="26">
        <v>2100518</v>
      </c>
      <c r="O25" s="28">
        <f t="shared" si="2"/>
        <v>8512682</v>
      </c>
    </row>
    <row r="26" spans="1:15" ht="15.75" x14ac:dyDescent="0.25">
      <c r="A26" s="4" t="s">
        <v>15</v>
      </c>
      <c r="B26" s="24">
        <v>2029400</v>
      </c>
      <c r="C26" s="24">
        <v>2029400</v>
      </c>
      <c r="D26" s="25"/>
      <c r="E26" s="13">
        <v>175</v>
      </c>
      <c r="F26" s="13">
        <v>175</v>
      </c>
      <c r="G26" s="12">
        <v>14956</v>
      </c>
      <c r="H26" s="26">
        <v>2766</v>
      </c>
      <c r="I26" s="26">
        <v>25838</v>
      </c>
      <c r="J26" s="26">
        <v>261840</v>
      </c>
      <c r="K26" s="26">
        <v>345</v>
      </c>
      <c r="L26" s="26">
        <v>306</v>
      </c>
      <c r="M26" s="26">
        <f>390+22000</f>
        <v>22390</v>
      </c>
      <c r="N26" s="26">
        <v>88778</v>
      </c>
      <c r="O26" s="28">
        <f t="shared" si="2"/>
        <v>417569</v>
      </c>
    </row>
    <row r="27" spans="1:15" ht="15.75" x14ac:dyDescent="0.25">
      <c r="A27" s="4" t="s">
        <v>16</v>
      </c>
      <c r="B27" s="24"/>
      <c r="C27" s="24"/>
      <c r="D27" s="29"/>
      <c r="E27" s="13"/>
      <c r="F27" s="13"/>
      <c r="G27" s="12"/>
      <c r="H27" s="26">
        <v>80240</v>
      </c>
      <c r="I27" s="30"/>
      <c r="J27" s="30"/>
      <c r="K27" s="30"/>
      <c r="L27" s="30"/>
      <c r="M27" s="30"/>
      <c r="N27" s="30">
        <v>82152</v>
      </c>
      <c r="O27" s="28"/>
    </row>
    <row r="28" spans="1:15" ht="15.75" x14ac:dyDescent="0.25">
      <c r="A28" s="2" t="s">
        <v>17</v>
      </c>
      <c r="B28" s="34">
        <f>SUM(B29:B37)</f>
        <v>25945672</v>
      </c>
      <c r="C28" s="34">
        <f>SUM(C29:C37)</f>
        <v>24545672</v>
      </c>
      <c r="D28" s="34">
        <f>SUM(D29:D37)</f>
        <v>0</v>
      </c>
      <c r="E28" s="34">
        <f>SUM(E29:E37)</f>
        <v>98306</v>
      </c>
      <c r="F28" s="36">
        <f>SUM(F29:F37)</f>
        <v>331067</v>
      </c>
      <c r="G28" s="36">
        <f t="shared" ref="G28:J28" si="5">SUM(G29:G37)</f>
        <v>1993300</v>
      </c>
      <c r="H28" s="36">
        <f t="shared" si="5"/>
        <v>1318693</v>
      </c>
      <c r="I28" s="36">
        <f t="shared" si="5"/>
        <v>1000471</v>
      </c>
      <c r="J28" s="36">
        <f t="shared" si="5"/>
        <v>147387</v>
      </c>
      <c r="K28" s="36">
        <f t="shared" ref="K28" si="6">SUM(K29:K37)</f>
        <v>874722</v>
      </c>
      <c r="L28" s="18">
        <f>SUM(L29:L37)</f>
        <v>2280188</v>
      </c>
      <c r="M28" s="18">
        <f>SUM(M29:M37)</f>
        <v>3036596</v>
      </c>
      <c r="N28" s="18">
        <f t="shared" ref="N28" si="7">SUM(N29:N37)</f>
        <v>2987932</v>
      </c>
      <c r="O28" s="18">
        <f t="shared" ref="O28:O35" si="8">SUM(D28:N28)</f>
        <v>14068662</v>
      </c>
    </row>
    <row r="29" spans="1:15" ht="15.75" x14ac:dyDescent="0.25">
      <c r="A29" s="4" t="s">
        <v>18</v>
      </c>
      <c r="B29" s="24">
        <v>3803150</v>
      </c>
      <c r="C29" s="24">
        <v>3803150</v>
      </c>
      <c r="D29" s="29"/>
      <c r="E29" s="13">
        <v>98306</v>
      </c>
      <c r="F29" s="13">
        <v>199124</v>
      </c>
      <c r="G29" s="12">
        <v>345959</v>
      </c>
      <c r="H29" s="13">
        <v>74856</v>
      </c>
      <c r="I29" s="28">
        <v>34262</v>
      </c>
      <c r="J29" s="26">
        <v>12853</v>
      </c>
      <c r="K29" s="26">
        <f>44395+249632</f>
        <v>294027</v>
      </c>
      <c r="L29" s="26">
        <f>3934+16665</f>
        <v>20599</v>
      </c>
      <c r="M29" s="26">
        <f>20475+63878+32547+8260</f>
        <v>125160</v>
      </c>
      <c r="N29" s="26">
        <v>136420</v>
      </c>
      <c r="O29" s="28">
        <f t="shared" si="8"/>
        <v>1341566</v>
      </c>
    </row>
    <row r="30" spans="1:15" ht="15.75" x14ac:dyDescent="0.25">
      <c r="A30" s="4" t="s">
        <v>19</v>
      </c>
      <c r="B30" s="24">
        <v>1162000</v>
      </c>
      <c r="C30" s="24">
        <v>812000</v>
      </c>
      <c r="D30" s="29"/>
      <c r="E30" s="13"/>
      <c r="F30" s="13">
        <v>119535</v>
      </c>
      <c r="G30" s="12">
        <v>300</v>
      </c>
      <c r="H30" s="13"/>
      <c r="I30" s="28">
        <v>90</v>
      </c>
      <c r="J30" s="26">
        <v>8368</v>
      </c>
      <c r="K30" s="26"/>
      <c r="L30" s="26"/>
      <c r="M30" s="26">
        <v>4915</v>
      </c>
      <c r="N30" s="26"/>
      <c r="O30" s="28">
        <f t="shared" si="8"/>
        <v>133208</v>
      </c>
    </row>
    <row r="31" spans="1:15" ht="15.75" x14ac:dyDescent="0.25">
      <c r="A31" s="4" t="s">
        <v>20</v>
      </c>
      <c r="B31" s="24">
        <v>775000</v>
      </c>
      <c r="C31" s="24">
        <v>775000</v>
      </c>
      <c r="D31" s="29"/>
      <c r="E31" s="13"/>
      <c r="F31" s="13"/>
      <c r="G31" s="12">
        <v>81016</v>
      </c>
      <c r="H31" s="13">
        <v>390</v>
      </c>
      <c r="I31" s="28"/>
      <c r="J31" s="30"/>
      <c r="K31" s="26">
        <f>2018+3999+177118</f>
        <v>183135</v>
      </c>
      <c r="L31" s="26">
        <v>1333</v>
      </c>
      <c r="M31" s="26">
        <f>43552+13983+586+708</f>
        <v>58829</v>
      </c>
      <c r="N31" s="26">
        <v>3697</v>
      </c>
      <c r="O31" s="28">
        <f t="shared" si="8"/>
        <v>328400</v>
      </c>
    </row>
    <row r="32" spans="1:15" ht="15.75" x14ac:dyDescent="0.25">
      <c r="A32" s="4" t="s">
        <v>21</v>
      </c>
      <c r="B32" s="24">
        <v>1535000</v>
      </c>
      <c r="C32" s="24">
        <v>1035000</v>
      </c>
      <c r="D32" s="29"/>
      <c r="E32" s="13"/>
      <c r="F32" s="13">
        <v>12408</v>
      </c>
      <c r="G32" s="12">
        <v>3922</v>
      </c>
      <c r="H32" s="13">
        <v>1016</v>
      </c>
      <c r="I32" s="28">
        <v>169721</v>
      </c>
      <c r="J32" s="26">
        <v>4000</v>
      </c>
      <c r="K32" s="26">
        <v>3540</v>
      </c>
      <c r="L32" s="26">
        <f>4270+605</f>
        <v>4875</v>
      </c>
      <c r="M32" s="26">
        <v>14484</v>
      </c>
      <c r="N32" s="26"/>
      <c r="O32" s="28">
        <f t="shared" si="8"/>
        <v>213966</v>
      </c>
    </row>
    <row r="33" spans="1:15" ht="15.75" x14ac:dyDescent="0.25">
      <c r="A33" s="4" t="s">
        <v>22</v>
      </c>
      <c r="B33" s="24">
        <v>1116000</v>
      </c>
      <c r="C33" s="24">
        <v>816000</v>
      </c>
      <c r="D33" s="29"/>
      <c r="E33" s="13"/>
      <c r="F33" s="13"/>
      <c r="G33" s="12">
        <v>78884</v>
      </c>
      <c r="H33" s="13">
        <v>3155</v>
      </c>
      <c r="I33" s="28">
        <v>7730</v>
      </c>
      <c r="J33" s="26">
        <v>109375</v>
      </c>
      <c r="K33" s="26">
        <v>33956</v>
      </c>
      <c r="L33" s="26">
        <v>11531</v>
      </c>
      <c r="M33" s="26">
        <v>2500</v>
      </c>
      <c r="N33" s="26">
        <v>43751</v>
      </c>
      <c r="O33" s="28">
        <f t="shared" si="8"/>
        <v>290882</v>
      </c>
    </row>
    <row r="34" spans="1:15" ht="15.75" x14ac:dyDescent="0.25">
      <c r="A34" s="4" t="s">
        <v>23</v>
      </c>
      <c r="B34" s="24">
        <v>325000</v>
      </c>
      <c r="C34" s="24">
        <v>325000</v>
      </c>
      <c r="D34" s="29"/>
      <c r="E34" s="13"/>
      <c r="F34" s="13"/>
      <c r="G34" s="12">
        <v>7999</v>
      </c>
      <c r="H34" s="13">
        <v>49938</v>
      </c>
      <c r="I34" s="28">
        <v>100376</v>
      </c>
      <c r="J34" s="26">
        <v>3441</v>
      </c>
      <c r="K34" s="26">
        <f>88620+3481</f>
        <v>92101</v>
      </c>
      <c r="L34" s="26">
        <f>250+260+1375</f>
        <v>1885</v>
      </c>
      <c r="M34" s="26">
        <f>52765+960+960+2200+3110+1300+7745</f>
        <v>69040</v>
      </c>
      <c r="N34" s="26">
        <v>365615</v>
      </c>
      <c r="O34" s="28">
        <f t="shared" si="8"/>
        <v>690395</v>
      </c>
    </row>
    <row r="35" spans="1:15" ht="15.75" x14ac:dyDescent="0.25">
      <c r="A35" s="4" t="s">
        <v>24</v>
      </c>
      <c r="B35" s="24">
        <v>12719522</v>
      </c>
      <c r="C35" s="24">
        <v>12719522</v>
      </c>
      <c r="D35" s="29"/>
      <c r="E35" s="13"/>
      <c r="F35" s="13"/>
      <c r="G35" s="12">
        <v>1322493</v>
      </c>
      <c r="H35" s="13">
        <v>1179823</v>
      </c>
      <c r="I35" s="28">
        <v>663706</v>
      </c>
      <c r="J35" s="26">
        <v>7105</v>
      </c>
      <c r="K35" s="26">
        <v>49532</v>
      </c>
      <c r="L35" s="26">
        <f>995190+1000+1150+475</f>
        <v>997815</v>
      </c>
      <c r="M35" s="26">
        <f>1785+5959+6469+1950000+253245+398438</f>
        <v>2615896</v>
      </c>
      <c r="N35" s="26">
        <v>1435950</v>
      </c>
      <c r="O35" s="28">
        <f t="shared" si="8"/>
        <v>8272320</v>
      </c>
    </row>
    <row r="36" spans="1:15" ht="15.75" x14ac:dyDescent="0.25">
      <c r="A36" s="4" t="s">
        <v>25</v>
      </c>
      <c r="B36" s="24"/>
      <c r="C36" s="24"/>
      <c r="D36" s="29"/>
      <c r="E36" s="13"/>
      <c r="F36" s="13"/>
      <c r="G36" s="12"/>
      <c r="H36" s="30"/>
      <c r="I36" s="30"/>
      <c r="J36" s="30"/>
      <c r="K36" s="45"/>
      <c r="L36" s="30"/>
      <c r="M36" s="30"/>
      <c r="N36" s="30"/>
      <c r="O36" s="28"/>
    </row>
    <row r="37" spans="1:15" ht="15.75" x14ac:dyDescent="0.25">
      <c r="A37" s="4" t="s">
        <v>26</v>
      </c>
      <c r="B37" s="24">
        <v>4510000</v>
      </c>
      <c r="C37" s="24">
        <v>4260000</v>
      </c>
      <c r="D37" s="29"/>
      <c r="E37" s="13"/>
      <c r="F37" s="13"/>
      <c r="G37" s="12">
        <v>152727</v>
      </c>
      <c r="H37" s="13">
        <v>9515</v>
      </c>
      <c r="I37" s="28">
        <v>24586</v>
      </c>
      <c r="J37" s="26">
        <v>2245</v>
      </c>
      <c r="K37" s="26">
        <f>4050+61560+1960+99602+51259</f>
        <v>218431</v>
      </c>
      <c r="L37" s="26">
        <f>29500+2106+6861+1191564+3007+6650+2460+2</f>
        <v>1242150</v>
      </c>
      <c r="M37" s="26">
        <f>3207+13027+85762+22420+3400+12154+1623+350+3829</f>
        <v>145772</v>
      </c>
      <c r="N37" s="26">
        <v>1002499</v>
      </c>
      <c r="O37" s="28">
        <f>SUM(D37:N37)</f>
        <v>2797925</v>
      </c>
    </row>
    <row r="38" spans="1:15" ht="15.75" x14ac:dyDescent="0.25">
      <c r="A38" s="2" t="s">
        <v>27</v>
      </c>
      <c r="B38" s="35"/>
      <c r="C38" s="35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5" ht="15.75" x14ac:dyDescent="0.25">
      <c r="A39" s="4" t="s">
        <v>28</v>
      </c>
      <c r="B39" s="29"/>
      <c r="C39" s="29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5" ht="15.75" x14ac:dyDescent="0.25">
      <c r="A40" s="4" t="s">
        <v>29</v>
      </c>
      <c r="B40" s="29"/>
      <c r="C40" s="29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5" ht="15.75" x14ac:dyDescent="0.25">
      <c r="A41" s="4" t="s">
        <v>30</v>
      </c>
      <c r="B41" s="29"/>
      <c r="C41" s="29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15.75" x14ac:dyDescent="0.25">
      <c r="A42" s="4" t="s">
        <v>31</v>
      </c>
      <c r="B42" s="29"/>
      <c r="C42" s="29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15.75" x14ac:dyDescent="0.25">
      <c r="A43" s="4" t="s">
        <v>32</v>
      </c>
      <c r="B43" s="29"/>
      <c r="C43" s="29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15.75" x14ac:dyDescent="0.25">
      <c r="A44" s="4" t="s">
        <v>33</v>
      </c>
      <c r="B44" s="29"/>
      <c r="C44" s="29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5.75" x14ac:dyDescent="0.25">
      <c r="A45" s="4" t="s">
        <v>34</v>
      </c>
      <c r="B45" s="29"/>
      <c r="C45" s="29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5" ht="15.75" x14ac:dyDescent="0.25">
      <c r="A46" s="4" t="s">
        <v>35</v>
      </c>
      <c r="B46" s="35"/>
      <c r="C46" s="30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ht="15.75" x14ac:dyDescent="0.25">
      <c r="A47" s="2" t="s">
        <v>36</v>
      </c>
      <c r="B47" s="29"/>
      <c r="C47" s="30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15" ht="15.75" x14ac:dyDescent="0.25">
      <c r="A48" s="4" t="s">
        <v>37</v>
      </c>
      <c r="B48" s="29"/>
      <c r="C48" s="30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15.75" x14ac:dyDescent="0.25">
      <c r="A49" s="4" t="s">
        <v>38</v>
      </c>
      <c r="B49" s="29"/>
      <c r="C49" s="30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</row>
    <row r="50" spans="1:15" ht="15.75" x14ac:dyDescent="0.25">
      <c r="A50" s="4" t="s">
        <v>39</v>
      </c>
      <c r="B50" s="29"/>
      <c r="C50" s="30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ht="15.75" x14ac:dyDescent="0.25">
      <c r="A51" s="4" t="s">
        <v>40</v>
      </c>
      <c r="B51" s="29"/>
      <c r="C51" s="30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ht="15.75" x14ac:dyDescent="0.25">
      <c r="A52" s="4" t="s">
        <v>41</v>
      </c>
      <c r="B52" s="29"/>
      <c r="C52" s="30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5" ht="15.75" x14ac:dyDescent="0.25">
      <c r="A53" s="4" t="s">
        <v>42</v>
      </c>
      <c r="B53" s="29"/>
      <c r="C53" s="30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15" ht="15.75" x14ac:dyDescent="0.25">
      <c r="A54" s="2" t="s">
        <v>43</v>
      </c>
      <c r="B54" s="34">
        <f>SUM(B55:B63)</f>
        <v>8862078</v>
      </c>
      <c r="C54" s="34">
        <f>SUM(C55:C63)</f>
        <v>7732077</v>
      </c>
      <c r="D54" s="34">
        <f>SUM(D55:D63)</f>
        <v>0</v>
      </c>
      <c r="E54" s="34">
        <f t="shared" ref="E54:O54" si="9">SUM(E55:E63)</f>
        <v>0</v>
      </c>
      <c r="F54" s="34">
        <f t="shared" si="9"/>
        <v>0</v>
      </c>
      <c r="G54" s="34">
        <f t="shared" si="9"/>
        <v>0</v>
      </c>
      <c r="H54" s="34">
        <f t="shared" si="9"/>
        <v>122450</v>
      </c>
      <c r="I54" s="34">
        <f t="shared" si="9"/>
        <v>124103</v>
      </c>
      <c r="J54" s="34">
        <f t="shared" si="9"/>
        <v>0</v>
      </c>
      <c r="K54" s="34">
        <f t="shared" si="9"/>
        <v>3925</v>
      </c>
      <c r="L54" s="34">
        <f t="shared" si="9"/>
        <v>424800</v>
      </c>
      <c r="M54" s="34">
        <f t="shared" si="9"/>
        <v>2306669</v>
      </c>
      <c r="N54" s="34">
        <f t="shared" si="9"/>
        <v>2924522</v>
      </c>
      <c r="O54" s="37">
        <f t="shared" si="9"/>
        <v>0</v>
      </c>
    </row>
    <row r="55" spans="1:15" ht="15.75" x14ac:dyDescent="0.25">
      <c r="A55" s="4" t="s">
        <v>44</v>
      </c>
      <c r="B55" s="24">
        <v>3388078</v>
      </c>
      <c r="C55" s="26">
        <v>3488078</v>
      </c>
      <c r="D55" s="37"/>
      <c r="E55" s="37"/>
      <c r="F55" s="37"/>
      <c r="G55" s="37"/>
      <c r="H55" s="42">
        <v>10893</v>
      </c>
      <c r="I55" s="42">
        <v>62027</v>
      </c>
      <c r="J55" s="37"/>
      <c r="L55" s="42">
        <v>424800</v>
      </c>
      <c r="M55" s="26"/>
      <c r="N55" s="42">
        <v>1115408</v>
      </c>
      <c r="O55" s="37"/>
    </row>
    <row r="56" spans="1:15" ht="15.75" x14ac:dyDescent="0.25">
      <c r="A56" s="4" t="s">
        <v>45</v>
      </c>
      <c r="B56" s="24">
        <v>801000</v>
      </c>
      <c r="C56" s="26">
        <v>801000</v>
      </c>
      <c r="D56" s="37"/>
      <c r="E56" s="37"/>
      <c r="F56" s="37"/>
      <c r="G56" s="37"/>
      <c r="H56" s="37"/>
      <c r="I56" s="37"/>
      <c r="J56" s="37"/>
      <c r="K56" s="42">
        <v>3925</v>
      </c>
      <c r="L56" s="37"/>
      <c r="M56" s="42">
        <f>152220+989430</f>
        <v>1141650</v>
      </c>
      <c r="N56" s="42">
        <v>604409</v>
      </c>
      <c r="O56" s="37"/>
    </row>
    <row r="57" spans="1:15" ht="15.75" x14ac:dyDescent="0.25">
      <c r="A57" s="4" t="s">
        <v>46</v>
      </c>
      <c r="B57" s="24">
        <v>603000</v>
      </c>
      <c r="C57" s="26">
        <v>603000</v>
      </c>
      <c r="D57" s="37"/>
      <c r="E57" s="37"/>
      <c r="F57" s="37"/>
      <c r="G57" s="37"/>
      <c r="H57" s="37"/>
      <c r="I57" s="37"/>
      <c r="J57" s="37"/>
      <c r="L57" s="37"/>
      <c r="M57" s="42">
        <v>2832</v>
      </c>
      <c r="N57" s="37"/>
      <c r="O57" s="37"/>
    </row>
    <row r="58" spans="1:15" ht="15.75" x14ac:dyDescent="0.25">
      <c r="A58" s="4" t="s">
        <v>47</v>
      </c>
      <c r="B58" s="24"/>
      <c r="C58" s="26"/>
      <c r="D58" s="37"/>
      <c r="E58" s="37"/>
      <c r="F58" s="37"/>
      <c r="G58" s="37"/>
      <c r="H58" s="37"/>
      <c r="I58" s="37"/>
      <c r="J58" s="37"/>
      <c r="L58" s="37"/>
      <c r="M58" s="37"/>
      <c r="N58" s="37"/>
      <c r="O58" s="37"/>
    </row>
    <row r="59" spans="1:15" ht="15.75" x14ac:dyDescent="0.25">
      <c r="A59" s="4" t="s">
        <v>48</v>
      </c>
      <c r="B59" s="24">
        <v>2369999</v>
      </c>
      <c r="C59" s="26">
        <v>1139998</v>
      </c>
      <c r="D59" s="37"/>
      <c r="E59" s="37"/>
      <c r="F59" s="37"/>
      <c r="G59" s="37"/>
      <c r="H59" s="42">
        <v>111557</v>
      </c>
      <c r="I59" s="37">
        <v>62076</v>
      </c>
      <c r="J59" s="37"/>
      <c r="L59" s="37"/>
      <c r="M59" s="26">
        <v>1162187</v>
      </c>
      <c r="N59" s="42">
        <v>1204705</v>
      </c>
      <c r="O59" s="37"/>
    </row>
    <row r="60" spans="1:15" x14ac:dyDescent="0.25">
      <c r="A60" s="4" t="s">
        <v>49</v>
      </c>
      <c r="B60" s="38">
        <v>1</v>
      </c>
      <c r="C60" s="38">
        <v>1</v>
      </c>
      <c r="D60" s="37"/>
      <c r="E60" s="37"/>
      <c r="F60" s="37"/>
      <c r="G60" s="37"/>
      <c r="H60" s="37"/>
      <c r="I60" s="37"/>
      <c r="J60" s="37"/>
      <c r="L60" s="37"/>
      <c r="M60" s="37"/>
      <c r="N60" s="37"/>
      <c r="O60" s="37"/>
    </row>
    <row r="61" spans="1:15" x14ac:dyDescent="0.25">
      <c r="A61" s="4" t="s">
        <v>50</v>
      </c>
      <c r="B61" s="38"/>
      <c r="C61" s="38"/>
      <c r="D61" s="37"/>
      <c r="E61" s="37"/>
      <c r="F61" s="37"/>
      <c r="G61" s="37"/>
      <c r="H61" s="37"/>
      <c r="I61" s="37"/>
      <c r="J61" s="37"/>
      <c r="L61" s="37"/>
      <c r="M61" s="37"/>
      <c r="N61" s="37"/>
      <c r="O61" s="37"/>
    </row>
    <row r="62" spans="1:15" x14ac:dyDescent="0.25">
      <c r="A62" s="4" t="s">
        <v>51</v>
      </c>
      <c r="B62" s="38">
        <v>1700000</v>
      </c>
      <c r="C62" s="38">
        <v>1700000</v>
      </c>
      <c r="D62" s="37"/>
      <c r="E62" s="37"/>
      <c r="F62" s="37"/>
      <c r="G62" s="37"/>
      <c r="H62" s="37"/>
      <c r="I62" s="37"/>
      <c r="J62" s="37"/>
      <c r="L62" s="37"/>
      <c r="M62" s="37"/>
      <c r="N62" s="37"/>
      <c r="O62" s="37"/>
    </row>
    <row r="63" spans="1:15" x14ac:dyDescent="0.25">
      <c r="A63" s="4" t="s">
        <v>52</v>
      </c>
      <c r="B63" s="38"/>
      <c r="C63" s="38"/>
      <c r="D63" s="37"/>
      <c r="E63" s="37"/>
      <c r="F63" s="37"/>
      <c r="G63" s="37"/>
      <c r="H63" s="37"/>
      <c r="I63" s="37"/>
      <c r="J63" s="37"/>
      <c r="L63" s="37"/>
      <c r="M63" s="37"/>
      <c r="N63" s="37"/>
      <c r="O63" s="37"/>
    </row>
    <row r="64" spans="1:15" x14ac:dyDescent="0.25">
      <c r="A64" s="2" t="s">
        <v>53</v>
      </c>
      <c r="B64" s="39"/>
      <c r="C64" s="39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</row>
    <row r="65" spans="1:15" x14ac:dyDescent="0.25">
      <c r="A65" s="4" t="s">
        <v>54</v>
      </c>
      <c r="B65" s="38"/>
      <c r="C65" s="38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</row>
    <row r="66" spans="1:15" x14ac:dyDescent="0.25">
      <c r="A66" s="4" t="s">
        <v>55</v>
      </c>
      <c r="B66" s="38"/>
      <c r="C66" s="38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</row>
    <row r="67" spans="1:15" x14ac:dyDescent="0.25">
      <c r="A67" s="4" t="s">
        <v>56</v>
      </c>
      <c r="B67" s="38"/>
      <c r="C67" s="38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</row>
    <row r="68" spans="1:15" x14ac:dyDescent="0.25">
      <c r="A68" s="4" t="s">
        <v>57</v>
      </c>
      <c r="B68" s="38"/>
      <c r="C68" s="38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</row>
    <row r="69" spans="1:15" x14ac:dyDescent="0.25">
      <c r="A69" s="2" t="s">
        <v>58</v>
      </c>
      <c r="B69" s="39"/>
      <c r="C69" s="39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</row>
    <row r="70" spans="1:15" x14ac:dyDescent="0.25">
      <c r="A70" s="4" t="s">
        <v>59</v>
      </c>
      <c r="B70" s="38"/>
      <c r="C70" s="38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5" x14ac:dyDescent="0.25">
      <c r="A71" s="4" t="s">
        <v>60</v>
      </c>
      <c r="B71" s="38"/>
      <c r="C71" s="38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</row>
    <row r="72" spans="1:15" x14ac:dyDescent="0.25">
      <c r="A72" s="2" t="s">
        <v>61</v>
      </c>
      <c r="B72" s="39"/>
      <c r="C72" s="39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</row>
    <row r="73" spans="1:15" x14ac:dyDescent="0.25">
      <c r="A73" s="4" t="s">
        <v>62</v>
      </c>
      <c r="B73" s="38"/>
      <c r="C73" s="38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</row>
    <row r="74" spans="1:15" x14ac:dyDescent="0.25">
      <c r="A74" s="4" t="s">
        <v>63</v>
      </c>
      <c r="B74" s="38"/>
      <c r="C74" s="38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</row>
    <row r="75" spans="1:15" x14ac:dyDescent="0.25">
      <c r="A75" s="4" t="s">
        <v>64</v>
      </c>
      <c r="B75" s="38"/>
      <c r="C75" s="38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</row>
    <row r="76" spans="1:15" x14ac:dyDescent="0.25">
      <c r="A76" s="1" t="s">
        <v>66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 ht="15.75" x14ac:dyDescent="0.25">
      <c r="A77" s="2" t="s">
        <v>67</v>
      </c>
      <c r="B77" s="39"/>
      <c r="C77" s="39"/>
      <c r="D77" s="37"/>
      <c r="E77" s="37"/>
      <c r="F77" s="37"/>
      <c r="G77" s="37"/>
      <c r="H77" s="37"/>
      <c r="I77" s="36">
        <v>2825102</v>
      </c>
      <c r="J77" s="36">
        <v>3983623</v>
      </c>
      <c r="K77" s="43">
        <f>+K78</f>
        <v>3310320</v>
      </c>
      <c r="L77" s="43">
        <f t="shared" ref="L77:M77" si="10">+L78</f>
        <v>0</v>
      </c>
      <c r="M77" s="43">
        <f t="shared" si="10"/>
        <v>0</v>
      </c>
      <c r="N77" s="37"/>
      <c r="O77" s="37"/>
    </row>
    <row r="78" spans="1:15" x14ac:dyDescent="0.25">
      <c r="A78" s="4" t="s">
        <v>68</v>
      </c>
      <c r="B78" s="38"/>
      <c r="C78" s="38"/>
      <c r="D78" s="37"/>
      <c r="E78" s="37"/>
      <c r="F78" s="37"/>
      <c r="G78" s="37"/>
      <c r="H78" s="37"/>
      <c r="I78" s="42">
        <v>2825102</v>
      </c>
      <c r="J78" s="42">
        <v>3983623</v>
      </c>
      <c r="K78" s="42">
        <v>3310320</v>
      </c>
      <c r="L78" s="42"/>
      <c r="M78" s="37"/>
      <c r="N78" s="37"/>
      <c r="O78" s="37"/>
    </row>
    <row r="79" spans="1:15" x14ac:dyDescent="0.25">
      <c r="A79" s="4" t="s">
        <v>69</v>
      </c>
      <c r="B79" s="38"/>
      <c r="C79" s="38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</row>
    <row r="80" spans="1:15" ht="15.75" x14ac:dyDescent="0.25">
      <c r="A80" s="2" t="s">
        <v>70</v>
      </c>
      <c r="B80" s="39"/>
      <c r="C80" s="39"/>
      <c r="D80" s="37"/>
      <c r="E80" s="37"/>
      <c r="F80" s="37"/>
      <c r="G80" s="37"/>
      <c r="H80" s="37"/>
      <c r="I80" s="36">
        <v>1185350</v>
      </c>
      <c r="J80" s="36"/>
      <c r="K80" s="37"/>
      <c r="L80" s="36">
        <v>102200</v>
      </c>
      <c r="M80" s="36">
        <v>102200</v>
      </c>
      <c r="N80" s="37"/>
      <c r="O80" s="40">
        <f>SUM(D80:N80)</f>
        <v>1389750</v>
      </c>
    </row>
    <row r="81" spans="1:15" ht="15.75" x14ac:dyDescent="0.25">
      <c r="A81" s="4" t="s">
        <v>71</v>
      </c>
      <c r="B81" s="38"/>
      <c r="C81" s="38"/>
      <c r="D81" s="37"/>
      <c r="E81" s="37"/>
      <c r="F81" s="37"/>
      <c r="G81" s="37"/>
      <c r="H81" s="37"/>
      <c r="I81" s="28">
        <v>1185350</v>
      </c>
      <c r="J81" s="28"/>
      <c r="K81" s="37"/>
      <c r="L81" s="42">
        <v>102202</v>
      </c>
      <c r="M81" s="42">
        <v>109945</v>
      </c>
      <c r="N81" s="37"/>
      <c r="O81" s="41">
        <f>SUM(D81:N81)</f>
        <v>1397497</v>
      </c>
    </row>
    <row r="82" spans="1:15" x14ac:dyDescent="0.25">
      <c r="A82" s="4" t="s">
        <v>72</v>
      </c>
      <c r="B82" s="5"/>
      <c r="C82" s="5"/>
    </row>
    <row r="83" spans="1:15" x14ac:dyDescent="0.25">
      <c r="A83" s="2" t="s">
        <v>73</v>
      </c>
      <c r="B83" s="3"/>
      <c r="C83" s="3"/>
    </row>
    <row r="84" spans="1:15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ht="15.75" x14ac:dyDescent="0.25">
      <c r="A85" s="6" t="s">
        <v>90</v>
      </c>
      <c r="B85" s="10">
        <f>B12+B18+B28+B54</f>
        <v>109440625</v>
      </c>
      <c r="C85" s="10">
        <f>C12+C18+C28+C54</f>
        <v>109440625</v>
      </c>
      <c r="D85" s="10">
        <f>D12+D18</f>
        <v>4302766.0599999996</v>
      </c>
      <c r="E85" s="10">
        <f>E12+E18+E28</f>
        <v>6305106</v>
      </c>
      <c r="F85" s="10">
        <f>F12+F18+F28</f>
        <v>7822349</v>
      </c>
      <c r="G85" s="10">
        <f>G12+G18+G28</f>
        <v>9120325</v>
      </c>
      <c r="H85" s="10">
        <f>H12+H18+H28+H54</f>
        <v>8829642</v>
      </c>
      <c r="I85" s="10">
        <f>I12+I18+I28+I54+I77+I80</f>
        <v>9857559</v>
      </c>
      <c r="J85" s="10">
        <f>J12+J18+J28+J54+J77+J80</f>
        <v>9192983</v>
      </c>
      <c r="K85" s="10">
        <f t="shared" ref="K85:M85" si="11">K12+K18+K28+K54+K77+K80</f>
        <v>9201762</v>
      </c>
      <c r="L85" s="10">
        <f t="shared" si="11"/>
        <v>7554152</v>
      </c>
      <c r="M85" s="10">
        <f t="shared" si="11"/>
        <v>15018030</v>
      </c>
      <c r="N85" s="10">
        <f>N12+N18+N28+N54</f>
        <v>16481143</v>
      </c>
      <c r="O85" s="10">
        <f>O12+O18+O28+O80</f>
        <v>87660303.060000002</v>
      </c>
    </row>
    <row r="86" spans="1:15" x14ac:dyDescent="0.25">
      <c r="L86" s="44"/>
      <c r="M86" s="16">
        <f>15018030-M85</f>
        <v>0</v>
      </c>
    </row>
    <row r="87" spans="1:15" ht="15.75" thickBot="1" x14ac:dyDescent="0.3"/>
    <row r="88" spans="1:15" ht="15.75" thickBot="1" x14ac:dyDescent="0.3">
      <c r="A88" s="14" t="s">
        <v>92</v>
      </c>
    </row>
    <row r="89" spans="1:15" ht="75.75" thickBot="1" x14ac:dyDescent="0.3">
      <c r="A89" s="15" t="s">
        <v>93</v>
      </c>
      <c r="F89" s="20" t="s">
        <v>95</v>
      </c>
    </row>
    <row r="90" spans="1:15" x14ac:dyDescent="0.25">
      <c r="F90" s="19" t="s">
        <v>96</v>
      </c>
    </row>
  </sheetData>
  <mergeCells count="9">
    <mergeCell ref="A7:O7"/>
    <mergeCell ref="D9:O9"/>
    <mergeCell ref="A3:O3"/>
    <mergeCell ref="A4:O4"/>
    <mergeCell ref="A9:A10"/>
    <mergeCell ref="B9:B10"/>
    <mergeCell ref="C9:C10"/>
    <mergeCell ref="A5:O5"/>
    <mergeCell ref="A6:O6"/>
  </mergeCells>
  <pageMargins left="0.7" right="0.7" top="0.75" bottom="0.75" header="0.3" footer="0.3"/>
  <pageSetup paperSize="8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2022-12-15T18:38:23Z</cp:lastPrinted>
  <dcterms:created xsi:type="dcterms:W3CDTF">2021-07-29T18:58:50Z</dcterms:created>
  <dcterms:modified xsi:type="dcterms:W3CDTF">2022-12-15T18:41:37Z</dcterms:modified>
</cp:coreProperties>
</file>